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harm\OneDrive\Desktop\BEEAH Personal Folder\EMFT\Mubadala Nov 2024\Day 1\"/>
    </mc:Choice>
  </mc:AlternateContent>
  <xr:revisionPtr revIDLastSave="0" documentId="13_ncr:1_{84E35635-7FE2-4A55-BB87-AC879B340391}" xr6:coauthVersionLast="47" xr6:coauthVersionMax="47" xr10:uidLastSave="{00000000-0000-0000-0000-000000000000}"/>
  <bookViews>
    <workbookView xWindow="-110" yWindow="-110" windowWidth="19420" windowHeight="10300" activeTab="2" xr2:uid="{00000000-000D-0000-FFFF-FFFF00000000}"/>
  </bookViews>
  <sheets>
    <sheet name="Cover" sheetId="4" r:id="rId1"/>
    <sheet name="Instructions" sheetId="1" r:id="rId2"/>
    <sheet name="Inputs &amp; Calc" sheetId="5" r:id="rId3"/>
    <sheet name="3 Statements" sheetId="9" r:id="rId4"/>
    <sheet name="Extra" sheetId="7" r:id="rId5"/>
    <sheet name="Steps" sheetId="11" r:id="rId6"/>
  </sheets>
  <definedNames>
    <definedName name="days">'Inputs &amp; Calc'!$E$16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9" i="11" l="1"/>
  <c r="B110" i="11" s="1"/>
  <c r="B111" i="11" s="1"/>
  <c r="B112" i="11" s="1"/>
  <c r="B113" i="11" s="1"/>
  <c r="B114" i="11" s="1"/>
  <c r="B115" i="11" s="1"/>
  <c r="B116" i="11" s="1"/>
  <c r="B117" i="11" s="1"/>
  <c r="B103" i="11"/>
  <c r="B104" i="11" s="1"/>
  <c r="B105" i="11" s="1"/>
  <c r="B106" i="11" s="1"/>
  <c r="B97" i="11"/>
  <c r="B98" i="11" s="1"/>
  <c r="B99" i="11" s="1"/>
  <c r="B100" i="11" s="1"/>
  <c r="B86" i="11"/>
  <c r="B87" i="11" s="1"/>
  <c r="B88" i="11" s="1"/>
  <c r="B89" i="11" s="1"/>
  <c r="B90" i="11" s="1"/>
  <c r="B91" i="11" s="1"/>
  <c r="B92" i="11" s="1"/>
  <c r="B93" i="11" s="1"/>
  <c r="B94" i="11" s="1"/>
  <c r="B66" i="11"/>
  <c r="B67" i="11" s="1"/>
  <c r="B68" i="11" s="1"/>
  <c r="B69" i="11" s="1"/>
  <c r="B70" i="11" s="1"/>
  <c r="B71" i="11" s="1"/>
  <c r="B72" i="11" s="1"/>
  <c r="B73" i="11" s="1"/>
  <c r="B74" i="11" s="1"/>
  <c r="B75" i="11" s="1"/>
  <c r="B76" i="11" s="1"/>
  <c r="B77" i="11" s="1"/>
  <c r="B78" i="11" s="1"/>
  <c r="B79" i="11" s="1"/>
  <c r="B80" i="11" s="1"/>
  <c r="B81" i="11" s="1"/>
  <c r="B82" i="11" s="1"/>
  <c r="B83" i="11" s="1"/>
  <c r="B59" i="11"/>
  <c r="B60" i="11" s="1"/>
  <c r="B53" i="11"/>
  <c r="B54" i="11" s="1"/>
  <c r="B55" i="11" s="1"/>
  <c r="B56" i="11" s="1"/>
  <c r="B46" i="11"/>
  <c r="B47" i="11" s="1"/>
  <c r="B48" i="11" s="1"/>
  <c r="B49" i="11" s="1"/>
  <c r="B50" i="11" s="1"/>
  <c r="B36" i="11"/>
  <c r="B37" i="11" s="1"/>
  <c r="B38" i="11" s="1"/>
  <c r="B39" i="11" s="1"/>
  <c r="B40" i="11" s="1"/>
  <c r="B41" i="11" s="1"/>
  <c r="B42" i="11" s="1"/>
  <c r="B43" i="11" s="1"/>
  <c r="B30" i="11"/>
  <c r="B31" i="11" s="1"/>
  <c r="B32" i="11" s="1"/>
  <c r="B33" i="11" s="1"/>
  <c r="B23" i="11"/>
  <c r="B24" i="11" s="1"/>
  <c r="B25" i="11" s="1"/>
  <c r="B26" i="11" s="1"/>
  <c r="B27" i="11" s="1"/>
  <c r="B18" i="11"/>
  <c r="B19" i="11" s="1"/>
  <c r="B20" i="11" s="1"/>
  <c r="B11" i="11"/>
  <c r="B12" i="11" s="1"/>
  <c r="B13" i="11" s="1"/>
  <c r="B14" i="11" s="1"/>
  <c r="B15" i="11" s="1"/>
  <c r="B5" i="11"/>
  <c r="B6" i="11" s="1"/>
  <c r="B7" i="11" s="1"/>
  <c r="B8" i="11" s="1"/>
  <c r="B9" i="11" s="1"/>
  <c r="B61" i="11" l="1"/>
  <c r="B62" i="11" s="1"/>
  <c r="B63" i="11" s="1"/>
  <c r="G66" i="5"/>
  <c r="C63" i="5"/>
  <c r="G63" i="5"/>
  <c r="C61" i="5"/>
  <c r="G61" i="5"/>
  <c r="C62" i="5"/>
  <c r="G62" i="5"/>
  <c r="G59" i="5"/>
  <c r="I44" i="9"/>
  <c r="J44" i="9"/>
  <c r="K44" i="9"/>
  <c r="L44" i="9"/>
  <c r="H44" i="9"/>
  <c r="G56" i="5"/>
  <c r="G55" i="5"/>
  <c r="H55" i="5" s="1"/>
  <c r="I55" i="5" s="1"/>
  <c r="J55" i="5" s="1"/>
  <c r="K55" i="5" s="1"/>
  <c r="L55" i="5" s="1"/>
  <c r="L29" i="9" s="1"/>
  <c r="G53" i="5"/>
  <c r="C52" i="5"/>
  <c r="G52" i="5"/>
  <c r="C53" i="5"/>
  <c r="I27" i="5"/>
  <c r="J27" i="5" s="1"/>
  <c r="K27" i="5" s="1"/>
  <c r="L27" i="5" s="1"/>
  <c r="K56" i="5" l="1"/>
  <c r="K14" i="9" s="1"/>
  <c r="L56" i="5"/>
  <c r="L14" i="9" s="1"/>
  <c r="I29" i="9"/>
  <c r="H56" i="5"/>
  <c r="H14" i="9" s="1"/>
  <c r="J29" i="9"/>
  <c r="J56" i="5"/>
  <c r="J14" i="9" s="1"/>
  <c r="H29" i="9"/>
  <c r="I56" i="5"/>
  <c r="I14" i="9" s="1"/>
  <c r="K29" i="9"/>
  <c r="G51" i="5"/>
  <c r="I26" i="5"/>
  <c r="J26" i="5" s="1"/>
  <c r="K26" i="5" s="1"/>
  <c r="L26" i="5" s="1"/>
  <c r="G48" i="5" l="1"/>
  <c r="G47" i="5"/>
  <c r="H47" i="5" s="1"/>
  <c r="I47" i="5" s="1"/>
  <c r="J47" i="5" l="1"/>
  <c r="I9" i="9"/>
  <c r="H9" i="9"/>
  <c r="K47" i="5" l="1"/>
  <c r="J9" i="9"/>
  <c r="G46" i="5"/>
  <c r="G36" i="5" l="1"/>
  <c r="H36" i="5" s="1"/>
  <c r="I36" i="5" s="1"/>
  <c r="G35" i="5"/>
  <c r="H35" i="5" s="1"/>
  <c r="I35" i="5" s="1"/>
  <c r="L47" i="5"/>
  <c r="L9" i="9" s="1"/>
  <c r="K9" i="9"/>
  <c r="G44" i="5"/>
  <c r="H43" i="5"/>
  <c r="I43" i="5" s="1"/>
  <c r="J43" i="5" s="1"/>
  <c r="K43" i="5" s="1"/>
  <c r="L43" i="5" s="1"/>
  <c r="H42" i="5"/>
  <c r="I42" i="5" s="1"/>
  <c r="J42" i="5" s="1"/>
  <c r="K42" i="5" s="1"/>
  <c r="L42" i="5" s="1"/>
  <c r="J35" i="5" l="1"/>
  <c r="J36" i="5"/>
  <c r="G34" i="5"/>
  <c r="H34" i="5" s="1"/>
  <c r="G24" i="5"/>
  <c r="H24" i="5" s="1"/>
  <c r="I24" i="5" s="1"/>
  <c r="J24" i="5" s="1"/>
  <c r="G22" i="5"/>
  <c r="L44" i="5"/>
  <c r="L50" i="5" s="1"/>
  <c r="I44" i="5"/>
  <c r="I50" i="5" s="1"/>
  <c r="H44" i="5"/>
  <c r="H50" i="5" s="1"/>
  <c r="K44" i="5"/>
  <c r="K50" i="5" s="1"/>
  <c r="J44" i="5"/>
  <c r="J50" i="5" s="1"/>
  <c r="C44" i="5"/>
  <c r="H30" i="9"/>
  <c r="I30" i="9" s="1"/>
  <c r="J30" i="9" s="1"/>
  <c r="K30" i="9" s="1"/>
  <c r="L30" i="9" s="1"/>
  <c r="K36" i="5" l="1"/>
  <c r="K35" i="5"/>
  <c r="J43" i="9"/>
  <c r="J51" i="5"/>
  <c r="L43" i="9"/>
  <c r="L51" i="5"/>
  <c r="K43" i="9"/>
  <c r="K51" i="5"/>
  <c r="H43" i="9"/>
  <c r="H51" i="5"/>
  <c r="H52" i="5"/>
  <c r="I43" i="9"/>
  <c r="I51" i="5"/>
  <c r="H61" i="5"/>
  <c r="H23" i="9" s="1"/>
  <c r="I34" i="5"/>
  <c r="H6" i="9"/>
  <c r="H48" i="5"/>
  <c r="H10" i="9" s="1"/>
  <c r="H46" i="5"/>
  <c r="I6" i="9"/>
  <c r="I48" i="5"/>
  <c r="I10" i="9" s="1"/>
  <c r="I46" i="5"/>
  <c r="J6" i="9"/>
  <c r="J46" i="5"/>
  <c r="J7" i="9" s="1"/>
  <c r="J48" i="5"/>
  <c r="J10" i="9" s="1"/>
  <c r="L6" i="9"/>
  <c r="L48" i="5"/>
  <c r="L10" i="9" s="1"/>
  <c r="L46" i="5"/>
  <c r="L7" i="9" s="1"/>
  <c r="K6" i="9"/>
  <c r="K48" i="5"/>
  <c r="K10" i="9" s="1"/>
  <c r="K46" i="5"/>
  <c r="K7" i="9" s="1"/>
  <c r="G22" i="9"/>
  <c r="H49" i="9"/>
  <c r="J62" i="5" l="1"/>
  <c r="J24" i="9" s="1"/>
  <c r="J63" i="5"/>
  <c r="J28" i="9" s="1"/>
  <c r="I7" i="9"/>
  <c r="I62" i="5"/>
  <c r="I24" i="9" s="1"/>
  <c r="J40" i="9" s="1"/>
  <c r="I63" i="5"/>
  <c r="I28" i="9" s="1"/>
  <c r="H39" i="9"/>
  <c r="J34" i="5"/>
  <c r="I61" i="5"/>
  <c r="I23" i="9" s="1"/>
  <c r="L36" i="5"/>
  <c r="L63" i="5" s="1"/>
  <c r="L28" i="9" s="1"/>
  <c r="K63" i="5"/>
  <c r="K28" i="9" s="1"/>
  <c r="K41" i="9" s="1"/>
  <c r="L35" i="5"/>
  <c r="L62" i="5" s="1"/>
  <c r="L24" i="9" s="1"/>
  <c r="K62" i="5"/>
  <c r="K24" i="9" s="1"/>
  <c r="H7" i="9"/>
  <c r="H8" i="9" s="1"/>
  <c r="H11" i="9" s="1"/>
  <c r="H13" i="9" s="1"/>
  <c r="H15" i="9" s="1"/>
  <c r="H62" i="5"/>
  <c r="H24" i="9" s="1"/>
  <c r="H63" i="5"/>
  <c r="H28" i="9" s="1"/>
  <c r="H38" i="9"/>
  <c r="H12" i="9"/>
  <c r="H53" i="5"/>
  <c r="L38" i="9"/>
  <c r="L12" i="9"/>
  <c r="I38" i="9"/>
  <c r="I12" i="9"/>
  <c r="K38" i="9"/>
  <c r="K12" i="9"/>
  <c r="J12" i="9"/>
  <c r="J38" i="9"/>
  <c r="I52" i="5"/>
  <c r="H25" i="9"/>
  <c r="G42" i="9"/>
  <c r="G47" i="9" s="1"/>
  <c r="G27" i="9"/>
  <c r="G32" i="9"/>
  <c r="I8" i="9"/>
  <c r="I11" i="9" s="1"/>
  <c r="J8" i="9"/>
  <c r="J11" i="9" s="1"/>
  <c r="J13" i="9" s="1"/>
  <c r="J15" i="9" s="1"/>
  <c r="K8" i="9"/>
  <c r="K11" i="9" s="1"/>
  <c r="L8" i="9"/>
  <c r="L11" i="9" s="1"/>
  <c r="L13" i="9" s="1"/>
  <c r="L15" i="9" s="1"/>
  <c r="G8" i="9"/>
  <c r="G11" i="9" s="1"/>
  <c r="G13" i="9" s="1"/>
  <c r="G15" i="9" s="1"/>
  <c r="G34" i="9" l="1"/>
  <c r="K13" i="9"/>
  <c r="K15" i="9" s="1"/>
  <c r="I13" i="9"/>
  <c r="I15" i="9" s="1"/>
  <c r="I58" i="5" s="1"/>
  <c r="J41" i="9"/>
  <c r="L41" i="9"/>
  <c r="H41" i="9"/>
  <c r="I41" i="9"/>
  <c r="I40" i="9"/>
  <c r="H40" i="9"/>
  <c r="K34" i="5"/>
  <c r="J61" i="5"/>
  <c r="J23" i="9" s="1"/>
  <c r="L40" i="9"/>
  <c r="K40" i="9"/>
  <c r="I39" i="9"/>
  <c r="I25" i="9"/>
  <c r="J52" i="5"/>
  <c r="I53" i="5"/>
  <c r="H26" i="9"/>
  <c r="J58" i="5"/>
  <c r="G17" i="9"/>
  <c r="G58" i="5"/>
  <c r="G32" i="5" s="1"/>
  <c r="H32" i="5" s="1"/>
  <c r="I32" i="5" s="1"/>
  <c r="J32" i="5" s="1"/>
  <c r="K32" i="5" s="1"/>
  <c r="L32" i="5" s="1"/>
  <c r="L58" i="5"/>
  <c r="H58" i="5"/>
  <c r="K58" i="5"/>
  <c r="C4" i="9"/>
  <c r="C3" i="9"/>
  <c r="C2" i="9"/>
  <c r="C2" i="7"/>
  <c r="C3" i="7"/>
  <c r="C4" i="7"/>
  <c r="G2" i="5"/>
  <c r="G3" i="5" s="1"/>
  <c r="G4" i="5" s="1"/>
  <c r="G4" i="9" s="1"/>
  <c r="G19" i="9" l="1"/>
  <c r="G65" i="5"/>
  <c r="G38" i="5" s="1"/>
  <c r="H38" i="5" s="1"/>
  <c r="I38" i="5" s="1"/>
  <c r="J38" i="5" s="1"/>
  <c r="K38" i="5" s="1"/>
  <c r="L38" i="5" s="1"/>
  <c r="J39" i="9"/>
  <c r="L34" i="5"/>
  <c r="L61" i="5" s="1"/>
  <c r="L23" i="9" s="1"/>
  <c r="K61" i="5"/>
  <c r="K23" i="9" s="1"/>
  <c r="J53" i="5"/>
  <c r="I26" i="9"/>
  <c r="K52" i="5"/>
  <c r="J25" i="9"/>
  <c r="H59" i="5"/>
  <c r="H16" i="9" s="1"/>
  <c r="H17" i="9" s="1"/>
  <c r="L59" i="5"/>
  <c r="L16" i="9" s="1"/>
  <c r="L17" i="9" s="1"/>
  <c r="K59" i="5"/>
  <c r="K16" i="9" s="1"/>
  <c r="K17" i="9" s="1"/>
  <c r="J59" i="5"/>
  <c r="J16" i="9" s="1"/>
  <c r="J17" i="9" s="1"/>
  <c r="I59" i="5"/>
  <c r="I16" i="9" s="1"/>
  <c r="I17" i="9" s="1"/>
  <c r="G2" i="7"/>
  <c r="G3" i="9"/>
  <c r="G3" i="7"/>
  <c r="G2" i="9"/>
  <c r="G4" i="7"/>
  <c r="H2" i="5"/>
  <c r="A1" i="5"/>
  <c r="L39" i="9" l="1"/>
  <c r="L65" i="5"/>
  <c r="L66" i="5" s="1"/>
  <c r="L18" i="9" s="1"/>
  <c r="L46" i="9" s="1"/>
  <c r="I37" i="9"/>
  <c r="I42" i="9" s="1"/>
  <c r="I65" i="5"/>
  <c r="I66" i="5" s="1"/>
  <c r="I18" i="9" s="1"/>
  <c r="I46" i="9" s="1"/>
  <c r="H37" i="9"/>
  <c r="H42" i="9" s="1"/>
  <c r="H65" i="5"/>
  <c r="H66" i="5" s="1"/>
  <c r="H18" i="9" s="1"/>
  <c r="K39" i="9"/>
  <c r="J37" i="9"/>
  <c r="J42" i="9" s="1"/>
  <c r="J65" i="5"/>
  <c r="J66" i="5" s="1"/>
  <c r="J18" i="9" s="1"/>
  <c r="J46" i="9" s="1"/>
  <c r="K37" i="9"/>
  <c r="K65" i="5"/>
  <c r="K66" i="5" s="1"/>
  <c r="K18" i="9" s="1"/>
  <c r="K46" i="9" s="1"/>
  <c r="K25" i="9"/>
  <c r="L52" i="5"/>
  <c r="L25" i="9" s="1"/>
  <c r="J26" i="9"/>
  <c r="K53" i="5"/>
  <c r="L37" i="9"/>
  <c r="L42" i="9" s="1"/>
  <c r="L47" i="9" s="1"/>
  <c r="L50" i="9" s="1"/>
  <c r="A1" i="7"/>
  <c r="A1" i="9"/>
  <c r="I2" i="5"/>
  <c r="H2" i="7"/>
  <c r="H2" i="9"/>
  <c r="H3" i="5"/>
  <c r="H46" i="9" l="1"/>
  <c r="H19" i="9"/>
  <c r="H31" i="9" s="1"/>
  <c r="H47" i="9"/>
  <c r="H50" i="9" s="1"/>
  <c r="H51" i="9" s="1"/>
  <c r="H22" i="9" s="1"/>
  <c r="H27" i="9" s="1"/>
  <c r="I47" i="9"/>
  <c r="I50" i="9" s="1"/>
  <c r="K42" i="9"/>
  <c r="K47" i="9" s="1"/>
  <c r="K50" i="9" s="1"/>
  <c r="K19" i="9"/>
  <c r="J19" i="9"/>
  <c r="L19" i="9"/>
  <c r="J47" i="9"/>
  <c r="J50" i="9" s="1"/>
  <c r="I19" i="9"/>
  <c r="K26" i="9"/>
  <c r="L53" i="5"/>
  <c r="L26" i="9" s="1"/>
  <c r="I2" i="9"/>
  <c r="I2" i="7"/>
  <c r="H4" i="5"/>
  <c r="H3" i="9"/>
  <c r="H3" i="7"/>
  <c r="I3" i="5"/>
  <c r="J2" i="5"/>
  <c r="I49" i="9" l="1"/>
  <c r="I51" i="9" s="1"/>
  <c r="I22" i="9" s="1"/>
  <c r="I27" i="9" s="1"/>
  <c r="H32" i="9"/>
  <c r="H34" i="9" s="1"/>
  <c r="I31" i="9"/>
  <c r="J2" i="7"/>
  <c r="J2" i="9"/>
  <c r="H4" i="7"/>
  <c r="H4" i="9"/>
  <c r="I4" i="5"/>
  <c r="I3" i="7"/>
  <c r="I3" i="9"/>
  <c r="J3" i="5"/>
  <c r="K2" i="5"/>
  <c r="J49" i="9" l="1"/>
  <c r="J51" i="9" s="1"/>
  <c r="K49" i="9" s="1"/>
  <c r="K51" i="9" s="1"/>
  <c r="K22" i="9" s="1"/>
  <c r="K27" i="9" s="1"/>
  <c r="J31" i="9"/>
  <c r="I32" i="9"/>
  <c r="I34" i="9" s="1"/>
  <c r="J22" i="9"/>
  <c r="J27" i="9" s="1"/>
  <c r="L49" i="9"/>
  <c r="L51" i="9" s="1"/>
  <c r="L22" i="9" s="1"/>
  <c r="L27" i="9" s="1"/>
  <c r="I4" i="9"/>
  <c r="I4" i="7"/>
  <c r="J4" i="5"/>
  <c r="J3" i="9"/>
  <c r="J3" i="7"/>
  <c r="K2" i="9"/>
  <c r="K2" i="7"/>
  <c r="L2" i="5"/>
  <c r="K3" i="5"/>
  <c r="J32" i="9" l="1"/>
  <c r="J34" i="9" s="1"/>
  <c r="K31" i="9"/>
  <c r="J4" i="9"/>
  <c r="J4" i="7"/>
  <c r="K4" i="5"/>
  <c r="K3" i="7"/>
  <c r="K3" i="9"/>
  <c r="L2" i="9"/>
  <c r="L2" i="7"/>
  <c r="L3" i="5"/>
  <c r="L31" i="9" l="1"/>
  <c r="L32" i="9" s="1"/>
  <c r="L34" i="9" s="1"/>
  <c r="K32" i="9"/>
  <c r="K34" i="9" s="1"/>
  <c r="E34" i="9" s="1"/>
  <c r="E1" i="9" s="1"/>
  <c r="K4" i="9"/>
  <c r="K4" i="7"/>
  <c r="L4" i="5"/>
  <c r="L3" i="9"/>
  <c r="L3" i="7"/>
  <c r="E1" i="5" l="1"/>
  <c r="E1" i="7"/>
  <c r="L4" i="7"/>
  <c r="L4" i="9"/>
</calcChain>
</file>

<file path=xl/sharedStrings.xml><?xml version="1.0" encoding="utf-8"?>
<sst xmlns="http://schemas.openxmlformats.org/spreadsheetml/2006/main" count="227" uniqueCount="215">
  <si>
    <t>To present their customers with choices, they stock a variety of items in different colors and sizes. This drives their invenoty costs high.</t>
  </si>
  <si>
    <t>Modelling Assumptions</t>
  </si>
  <si>
    <t>Sales</t>
  </si>
  <si>
    <t>Income Statement</t>
  </si>
  <si>
    <t>Cost of Goods Sold</t>
  </si>
  <si>
    <t>Gross Profit</t>
  </si>
  <si>
    <t>Lease rent</t>
  </si>
  <si>
    <t>EBITDA</t>
  </si>
  <si>
    <t>Depreciation</t>
  </si>
  <si>
    <t>EBIT</t>
  </si>
  <si>
    <t>Interest</t>
  </si>
  <si>
    <t>Taxes</t>
  </si>
  <si>
    <t>Dividends</t>
  </si>
  <si>
    <t>Net Addition to Retained Earnings</t>
  </si>
  <si>
    <t>Balance Sheet</t>
  </si>
  <si>
    <t>Cash</t>
  </si>
  <si>
    <t>Account Receivables</t>
  </si>
  <si>
    <t>Inventories</t>
  </si>
  <si>
    <t>Total Assets</t>
  </si>
  <si>
    <t>Accounts Payables</t>
  </si>
  <si>
    <t>Retained Earnings</t>
  </si>
  <si>
    <t>The owners of the business are happy with the business as they are able to draw profits from the business as dividends. They are however unclear as to future dividends from the business. This exercise is to asses the future dividend payout for the shareholders of Style Fashions</t>
  </si>
  <si>
    <t>Style Fashions is a mid range Fashion store in Dubai, UAE. They have loyal customer base and are located at one malls in Dubai.</t>
  </si>
  <si>
    <t>They stock popular local and international brands which are procured directly from manufacturers. They get favorable credit terms.</t>
  </si>
  <si>
    <t>Average product price was AED 120 in 2017 which is expected to increase at 4%, rate of inflation for the next 5 years.</t>
  </si>
  <si>
    <t>Inventory, Receivable and Payable days are going to remain the same as in the year 2017</t>
  </si>
  <si>
    <t>Style Fashions - Three Statement Model</t>
  </si>
  <si>
    <t>SG&amp;A as % of Sales is expected to remain at same levels of 2017 untill 2020 and then will increase by 1% and remain same untill 2022</t>
  </si>
  <si>
    <t>The company has an existing loan for AED 900,000  It pays an interest of 8% on it.</t>
  </si>
  <si>
    <t>They want to repay the debt and make the business debt free. Every year end, They will repay AED 100,000 from the debt.</t>
  </si>
  <si>
    <t>Debt</t>
  </si>
  <si>
    <t>Share Capital</t>
  </si>
  <si>
    <t>Total Liabilities &amp; Equity</t>
  </si>
  <si>
    <t>PP&amp;E - Gross</t>
  </si>
  <si>
    <t>Accumulated Dep</t>
  </si>
  <si>
    <t>The dividend payout ratio will incease by 5% every year untill it reaches a maximum of 90%</t>
  </si>
  <si>
    <t>Current annual Lease rent is at AED 200,000. This is likely to increase by 20% when lease is up for renewal in 2020 and then remain the same</t>
  </si>
  <si>
    <t>The excercises are meant for information and training purpose only</t>
  </si>
  <si>
    <t>Style Fashions - 3 Statement Modeling</t>
  </si>
  <si>
    <t>Check</t>
  </si>
  <si>
    <t>Cash Flow Statement</t>
  </si>
  <si>
    <t>Net Income</t>
  </si>
  <si>
    <t>Add: Depreciation</t>
  </si>
  <si>
    <t>Change in Receivables</t>
  </si>
  <si>
    <t>Change in Inventories</t>
  </si>
  <si>
    <t>Change in Payables</t>
  </si>
  <si>
    <t>Cash Flow from Operations</t>
  </si>
  <si>
    <t>Capex</t>
  </si>
  <si>
    <t>Change in Debt</t>
  </si>
  <si>
    <t>Change in Equity</t>
  </si>
  <si>
    <t>Net Cash Flow</t>
  </si>
  <si>
    <t>Opening Cash Balance</t>
  </si>
  <si>
    <t>Closing Cash Balance</t>
  </si>
  <si>
    <t>Unit Sales Last Year was 20,000 units which is expected to grow at 12% for 2018 and 2019 and at 7% from 2020-2022</t>
  </si>
  <si>
    <t>SG&amp;A</t>
  </si>
  <si>
    <t>Company will spend spend 5% of its sales as capex in 2018, this will gradually reduce by 0.5% each year untill 2022</t>
  </si>
  <si>
    <t>Depreciation (% of Capex ) will be 60% in 2018, this will gradually incease by 5% each year untill 2022</t>
  </si>
  <si>
    <t xml:space="preserve">CoGS as a % of sales was 45%  last year, this will increase to 47% in 2018 and remain same unitl 2020. After 2020, it will go down to 46% and reamin same </t>
  </si>
  <si>
    <t>The business pays taxes at 10% on net profits. The Tax rate is expected to remain the same for the foresable future</t>
  </si>
  <si>
    <t>InputC</t>
  </si>
  <si>
    <t>Company Inputs</t>
  </si>
  <si>
    <t>Company Name</t>
  </si>
  <si>
    <t>Industry</t>
  </si>
  <si>
    <t>Country</t>
  </si>
  <si>
    <t>Currency</t>
  </si>
  <si>
    <t>Units</t>
  </si>
  <si>
    <t>Style Fashions</t>
  </si>
  <si>
    <t>Retail</t>
  </si>
  <si>
    <t>UAE</t>
  </si>
  <si>
    <t>AED</t>
  </si>
  <si>
    <t>Time Line Inputs</t>
  </si>
  <si>
    <t>Last Fin Yr. End</t>
  </si>
  <si>
    <t>No. of Historic Years</t>
  </si>
  <si>
    <t>Model months per period</t>
  </si>
  <si>
    <t>Model days per period</t>
  </si>
  <si>
    <t>Timeline Counter</t>
  </si>
  <si>
    <t>Financial Year End</t>
  </si>
  <si>
    <t>Data Type</t>
  </si>
  <si>
    <t>EBT</t>
  </si>
  <si>
    <t>InputT</t>
  </si>
  <si>
    <t>Calculations</t>
  </si>
  <si>
    <t>Unit Sales</t>
  </si>
  <si>
    <t>Unit Price</t>
  </si>
  <si>
    <t>Unit Sales (% Change)</t>
  </si>
  <si>
    <t>Unit Price (% Change)</t>
  </si>
  <si>
    <t>Cost of Sales</t>
  </si>
  <si>
    <t>Cost of Sales (% of Sales)</t>
  </si>
  <si>
    <t>Lease Rent (% Change)</t>
  </si>
  <si>
    <t>SG&amp;A (% of Sales)</t>
  </si>
  <si>
    <t>Lease Rent</t>
  </si>
  <si>
    <t>Capex (% of Sales)</t>
  </si>
  <si>
    <t>Depreciation (% of Capex)</t>
  </si>
  <si>
    <t>Increase (Decrease) in Debt</t>
  </si>
  <si>
    <t>Interest Expense</t>
  </si>
  <si>
    <t>Interest Rate (%)</t>
  </si>
  <si>
    <t>Tax Rate (%)</t>
  </si>
  <si>
    <t>Receivable Days</t>
  </si>
  <si>
    <t>Inventory Days</t>
  </si>
  <si>
    <t>Payable Days</t>
  </si>
  <si>
    <t>Dividend Payout Ratio</t>
  </si>
  <si>
    <t>Style Fashions - 3 - Statement Model - Steps</t>
  </si>
  <si>
    <t>Creating the InputC header</t>
  </si>
  <si>
    <t>Enter Company name, industry, country</t>
  </si>
  <si>
    <t>Enter reporting Currency and Units</t>
  </si>
  <si>
    <r>
      <t xml:space="preserve">Create the sheet header in the cell C1 using inputs for company name and currency + </t>
    </r>
    <r>
      <rPr>
        <b/>
        <sz val="10"/>
        <color theme="1"/>
        <rFont val="Calibri"/>
        <family val="2"/>
        <scheme val="minor"/>
      </rPr>
      <t>'&amp;'</t>
    </r>
    <r>
      <rPr>
        <sz val="10"/>
        <color theme="1"/>
        <rFont val="Calibri"/>
        <family val="2"/>
        <scheme val="minor"/>
      </rPr>
      <t xml:space="preserve"> tools</t>
    </r>
  </si>
  <si>
    <t>Enter last reported financial year for the company (12/31/2017)</t>
  </si>
  <si>
    <t>Enter number of historical year of data, if we have data starting from 2015, no. of historical year is 2</t>
  </si>
  <si>
    <r>
      <t xml:space="preserve">Since, 2017 is </t>
    </r>
    <r>
      <rPr>
        <b/>
        <sz val="10"/>
        <color theme="1"/>
        <rFont val="Calibri"/>
        <family val="2"/>
        <scheme val="minor"/>
      </rPr>
      <t>"year 0"</t>
    </r>
    <r>
      <rPr>
        <sz val="10"/>
        <color theme="1"/>
        <rFont val="Calibri"/>
        <family val="2"/>
        <scheme val="minor"/>
      </rPr>
      <t>, the valuation will be as on 2017</t>
    </r>
  </si>
  <si>
    <t>Creating the Time Line</t>
  </si>
  <si>
    <r>
      <t xml:space="preserve">Write formula in cell </t>
    </r>
    <r>
      <rPr>
        <b/>
        <sz val="10"/>
        <color theme="1"/>
        <rFont val="Calibri"/>
        <family val="2"/>
        <scheme val="minor"/>
      </rPr>
      <t xml:space="preserve">G1, </t>
    </r>
    <r>
      <rPr>
        <sz val="10"/>
        <color theme="1"/>
        <rFont val="Calibri"/>
        <family val="2"/>
        <scheme val="minor"/>
      </rPr>
      <t>number of historical years (from InputC) * -1, this is beginning of time ruler</t>
    </r>
  </si>
  <si>
    <r>
      <t xml:space="preserve">Write formula in cell </t>
    </r>
    <r>
      <rPr>
        <b/>
        <sz val="10"/>
        <color theme="1"/>
        <rFont val="Calibri"/>
        <family val="2"/>
        <scheme val="minor"/>
      </rPr>
      <t>H1</t>
    </r>
    <r>
      <rPr>
        <sz val="10"/>
        <color theme="1"/>
        <rFont val="Calibri"/>
        <family val="2"/>
        <scheme val="minor"/>
      </rPr>
      <t xml:space="preserve">, </t>
    </r>
    <r>
      <rPr>
        <b/>
        <sz val="10"/>
        <color theme="1"/>
        <rFont val="Calibri"/>
        <family val="2"/>
        <scheme val="minor"/>
      </rPr>
      <t>G1 + 1</t>
    </r>
    <r>
      <rPr>
        <sz val="10"/>
        <color theme="1"/>
        <rFont val="Calibri"/>
        <family val="2"/>
        <scheme val="minor"/>
      </rPr>
      <t xml:space="preserve"> and drag until the required time ruler is created</t>
    </r>
  </si>
  <si>
    <r>
      <t xml:space="preserve">Write </t>
    </r>
    <r>
      <rPr>
        <b/>
        <sz val="10"/>
        <color theme="1"/>
        <rFont val="Calibri"/>
        <family val="2"/>
        <scheme val="minor"/>
      </rPr>
      <t>edate</t>
    </r>
    <r>
      <rPr>
        <sz val="10"/>
        <color theme="1"/>
        <rFont val="Calibri"/>
        <family val="2"/>
        <scheme val="minor"/>
      </rPr>
      <t xml:space="preserve"> function in </t>
    </r>
    <r>
      <rPr>
        <b/>
        <sz val="10"/>
        <color theme="1"/>
        <rFont val="Calibri"/>
        <family val="2"/>
        <scheme val="minor"/>
      </rPr>
      <t>G2</t>
    </r>
    <r>
      <rPr>
        <sz val="10"/>
        <color theme="1"/>
        <rFont val="Calibri"/>
        <family val="2"/>
        <scheme val="minor"/>
      </rPr>
      <t xml:space="preserve"> to create date line, edate (start date is from InputC) and number of years is 12* time ruler</t>
    </r>
  </si>
  <si>
    <t>Write IF function in G3, if date is less than equal to date from InputC, "Historic", Forecast"</t>
  </si>
  <si>
    <t>Freeze panes in the sheet for requisite views</t>
  </si>
  <si>
    <t>Shifting timeline and header to the Extra Sheet</t>
  </si>
  <si>
    <t>Copy the entire block from the first 3 rows of Inputs &amp; Calc sheet and past in the extra sheet as link (past special link)</t>
  </si>
  <si>
    <t>remove extra cells which will show you 0(-) or # as they refer to empty cells from the linked sheet</t>
  </si>
  <si>
    <t>Copy and paste the time line block from the Extra sheet to every other sheet (normal copy paste, no past special)</t>
  </si>
  <si>
    <t>Original to the first place we copy and paste, it should be past as link and then from there onwards, just copy and paste</t>
  </si>
  <si>
    <t>Entering historical financial data</t>
  </si>
  <si>
    <t>Enter historical IS, BS and CFS data (here we did not have CFS data)</t>
  </si>
  <si>
    <t>Ensure that the balance sheet check is okay, A - (L+E) = 0, write the check formula and then find sum of all checks</t>
  </si>
  <si>
    <r>
      <t xml:space="preserve">Write an </t>
    </r>
    <r>
      <rPr>
        <b/>
        <sz val="10"/>
        <color theme="1"/>
        <rFont val="Calibri"/>
        <family val="2"/>
        <scheme val="minor"/>
      </rPr>
      <t xml:space="preserve">IF function, </t>
    </r>
    <r>
      <rPr>
        <sz val="10"/>
        <color theme="1"/>
        <rFont val="Calibri"/>
        <family val="2"/>
        <scheme val="minor"/>
      </rPr>
      <t>which is "OK", if sum of all checks is 0, "error" if not zero</t>
    </r>
  </si>
  <si>
    <r>
      <t xml:space="preserve">Apply conditional formatting on the </t>
    </r>
    <r>
      <rPr>
        <b/>
        <sz val="10"/>
        <color theme="1"/>
        <rFont val="Calibri"/>
        <family val="2"/>
        <scheme val="minor"/>
      </rPr>
      <t xml:space="preserve">IF function </t>
    </r>
    <r>
      <rPr>
        <sz val="10"/>
        <color theme="1"/>
        <rFont val="Calibri"/>
        <family val="2"/>
        <scheme val="minor"/>
      </rPr>
      <t>output; error - red and ok - green</t>
    </r>
  </si>
  <si>
    <t>Link ok cell output to the extra sheet (past special link) and then paste special format</t>
  </si>
  <si>
    <t>From extra sheet you link to the other sheets as normal copy and paste</t>
  </si>
  <si>
    <t>Linking historical and forecasted financial statements</t>
  </si>
  <si>
    <t>Ensure that forecasted financial statements all have required formulas ; e.g. total assets, total liab &amp; equity, net income, closing cash balance, etc.</t>
  </si>
  <si>
    <t>Link Cash Flow statement to Balance Sheet - Bridge is Closing cash balance</t>
  </si>
  <si>
    <t>Link IS to BS - bridge is Retained earnings, transfer to retained earnings number will get added to last year's RE balance</t>
  </si>
  <si>
    <t>Link IS to CFS - bridge is Net Income, net income number from IS will reflect in CFS</t>
  </si>
  <si>
    <t>As a sanity check, put $1000 sales in any year of forecast, it should increase cash bal and retained earnings by 1000 and BS will remain OK</t>
  </si>
  <si>
    <t>Forecasting Total Sales</t>
  </si>
  <si>
    <t>Total Sales = Unit Sales X Unit Price; this is the first thing we forecast in a financial model</t>
  </si>
  <si>
    <t>Unit Sales; First bring the historical value of unit sales for the year 2017</t>
  </si>
  <si>
    <t>Choose the forecast driver or the required input; here for unit sales, it is Unit sales growth or % change in unit sales</t>
  </si>
  <si>
    <t>Make assumptions for the future value of forecast driver</t>
  </si>
  <si>
    <t>Calculate the future value of the unit sales ; Unit Sales Last year * (1 + % change in unit sales)</t>
  </si>
  <si>
    <t>Similarly, we forecast future value of unit price ; Unit Price last year * (1 + % change in unit price)</t>
  </si>
  <si>
    <t>Calculate total sales ; you multiply forecasted value of unit price and unit sales</t>
  </si>
  <si>
    <t>Take the forecasted values of total sales and link it to the income statement ( right click, paste special, paste link)</t>
  </si>
  <si>
    <t>Once you link the forecasted value to the income statement, ensure that your BS check is OK</t>
  </si>
  <si>
    <t>Forecasting COGS</t>
  </si>
  <si>
    <t>Bring the historical value (last year's value of COGS from the IS to the Calculation section) as a positive number (* -1)</t>
  </si>
  <si>
    <t>Choose the forecast driver or the required input; for COGS it is COGS (% of Total Sales)</t>
  </si>
  <si>
    <t>Calculate the historical value of the forecasted driver, divided COGS for last year / total sales for last year = COGS (% of Sales for last yr.)</t>
  </si>
  <si>
    <t>Make assumptions for the future value of COGS (% of Sales)</t>
  </si>
  <si>
    <t>Calculate the future value of COGS; COGS Forecast = Total Sales Forecasted * COGS (% of Total Sales)</t>
  </si>
  <si>
    <t>Transfer the calculated future values of COGS to the IS as link, ensure that the COGS value in IS is negative (* -1 )</t>
  </si>
  <si>
    <t>Forecasting Lease Rent</t>
  </si>
  <si>
    <t>Bring the historical value of last year's lease rent from the IS (as a positive number, * -1)</t>
  </si>
  <si>
    <t>Choose the forecast driver; % change in lease rent</t>
  </si>
  <si>
    <t>Make assumptions for the future value of the forecast driver (% change in lease rent)</t>
  </si>
  <si>
    <t>Calculate the forecasted value of the lease rent ; Lease rent = Last year's lease rent * ( 1 + % change in lease rent)</t>
  </si>
  <si>
    <t>Transfer the calculated FV of lease rent to the IS; make sure it is negative in IS (* -1)</t>
  </si>
  <si>
    <t>Forecasting SG&amp;A</t>
  </si>
  <si>
    <t>Bring the historical value of last year's SG&amp;A from the IS (as a positive number, * -1)</t>
  </si>
  <si>
    <t>Choose the forecast driver; SG&amp;A (% of Total Sales)</t>
  </si>
  <si>
    <t>Calculate the historical value of the forecasted driver, divide SG&amp;A for last year / total sales for last year = SG&amp;A (% of Sales for last yr.)</t>
  </si>
  <si>
    <t>Make assumptions for the future value of SG&amp;A (% of Sales)</t>
  </si>
  <si>
    <t>Calculate the future value of SG&amp;A; SG&amp;A Forecast = Total Sales Forecasted * SG&amp;A (% of Total Sales)</t>
  </si>
  <si>
    <t>Transfer the calculated future values of SG&amp;A to the IS as link, ensure that the SG&amp;A value in IS is negative (* -1 )</t>
  </si>
  <si>
    <t>Forecasting Capex, Depreciation and PP&amp;E</t>
  </si>
  <si>
    <t>first forecast capex, then depreciation and then using the two, we forecast the PP&amp;E</t>
  </si>
  <si>
    <t>Capex increases PP&amp;E because you are spending money to buy new assets; Depreciation reduces PP&amp;E because value of assets goes down</t>
  </si>
  <si>
    <t>To forecast capex, first we bring the historical value of capex from CFS as positive ( * -1)</t>
  </si>
  <si>
    <t>Choose the forecast driver to forecast capex ; Capex as (% of Sales)</t>
  </si>
  <si>
    <t>Calculate the historical value of the forecast driver ; Capex ( % of Sales ) = Capex / Sales</t>
  </si>
  <si>
    <t>Make assumptions regarding the future value of the forecast driver</t>
  </si>
  <si>
    <t>Calculate the future $ values of capex; future capex numbers ($) = Total Sales * Capex (% of Sales)</t>
  </si>
  <si>
    <t>Once capex is forecasted, we forecast depreciation</t>
  </si>
  <si>
    <t>Bring historical value of depreciation from IS to the calculation section</t>
  </si>
  <si>
    <t xml:space="preserve">Choose the forecast driver for depreciation ; Depreciation (% of Capex) ; this is maintenance capex or replacement capex </t>
  </si>
  <si>
    <t>Calculate the historical value of forecast driver ; depreciation / Capex = depreciation (% of Capex)</t>
  </si>
  <si>
    <t xml:space="preserve">Make assumptions for future value of the forecast driver </t>
  </si>
  <si>
    <t>Calculate the FV of the depreciation ; Capex * depreciation (% of Capex)</t>
  </si>
  <si>
    <t>Once we forecast capex and depreciation, we will use them to forecast PP&amp;E (using the BASE equation)</t>
  </si>
  <si>
    <t>PP&amp;E balance forecast = Opening PP&amp;E Balance + Capex - Depreciation</t>
  </si>
  <si>
    <t>Once PP&amp;E is forecasted; link PP&amp;E to the BS (Paste special link)</t>
  </si>
  <si>
    <t>Then we link Capex to CFS as negative (* -1)</t>
  </si>
  <si>
    <t>Then we link Depreciation to IS as negative (* -1)</t>
  </si>
  <si>
    <t>We link the Depreciation from the IS to CFS (* -1) ; we add back, since depreciation is a non - cash charge</t>
  </si>
  <si>
    <t>Debt and Interest Expense</t>
  </si>
  <si>
    <t>Debt and interest are also calculated together in a block, since interest expense depends on debt</t>
  </si>
  <si>
    <t>Choose the forecast driver for debt; in this case it is Debt/ EBITDA (x)</t>
  </si>
  <si>
    <t>Bring the historical values of Debt and EBITDA numbers from the BS and IS and link to calculations</t>
  </si>
  <si>
    <t>Calculate historical values of the forecast driver ; Debt / EBITDA (x ) = Debt / EBITDA</t>
  </si>
  <si>
    <t>Make assumptions for future value of Debt/EBITDA (x)</t>
  </si>
  <si>
    <t>Use the forecasted value of the Debt/EBITDA (x) and EBITDA to forecast debt; Debt = Debt / EBITDA (x) * EBITDA</t>
  </si>
  <si>
    <t>The forecast driver for interest expense is interest rate (%); make assumptions for future values of interest rate (%)</t>
  </si>
  <si>
    <t>Calculate FV of Interest expense by multiplying last year's closing balance of Debt * Interest Rate (%) for the current year</t>
  </si>
  <si>
    <t>Link interest expense to the IS (as negative); link debt to BS ; this will give you error, since CFS impact of debt is missing</t>
  </si>
  <si>
    <t>Calculate change in debt in CFS ; This year's debt balance - last year's debt balance</t>
  </si>
  <si>
    <t>Income Tax Expense</t>
  </si>
  <si>
    <t>Bring the historical values of EBT and Income Tax expense from the IS to the Calculation area</t>
  </si>
  <si>
    <t>Choose the forecast driver; is Tax Rate (%) or Effective Tax Rate(%); Calculate its historical value</t>
  </si>
  <si>
    <t>Make assumptions for the FV of the Tax Rate (%)</t>
  </si>
  <si>
    <t>Calculate Income Tax Expense future values by multiplying Tax Rate (%) and EBT for the same years</t>
  </si>
  <si>
    <t>Transfer the Income tax expense to the IS (as negative * -1)</t>
  </si>
  <si>
    <t>Bring historical value of dividend and Net Income from the IS to the calculation area</t>
  </si>
  <si>
    <t>Choose and calculate the historical value of the forecast driver ; Dividend Payout Ratio (%) = Dividend / Net Income</t>
  </si>
  <si>
    <t>Make assumptions for FV of the forecast driver (Dividend Payout Ratio); Check the instruction sheet</t>
  </si>
  <si>
    <t>Calculate the FV of dividends; Dividends ($) = Dividend Payout Ratio (%) * Net Income</t>
  </si>
  <si>
    <t>Take dividends to the IS (as negative) and CFS (as negative0</t>
  </si>
  <si>
    <t>Working Capital (Inventories, Receivables and Payables)</t>
  </si>
  <si>
    <t>Bring historical values of inventories, receivables and payables from BS to calculation area</t>
  </si>
  <si>
    <t>Forecast Drivers are - Inventory Days, Receivable Days and Payable Days</t>
  </si>
  <si>
    <t>Calculate the historical value of forecast driver; Inventory Days = Inventory / COGS * 365 ; Receivable Days = Receivable / Sales * 365</t>
  </si>
  <si>
    <t>Calculate the historical value of forecast driver; Payable Days = Payable / COGS * 365;</t>
  </si>
  <si>
    <t>Make assumptions about FV of inventory, receivable and payable days (as per instruction sheet)</t>
  </si>
  <si>
    <t>Calculate FV of inventory = COGS / 365 * Inventory Days ; Receivables = Sales / 365 * receivable days ; Payables= COGS/365 * Payable Days</t>
  </si>
  <si>
    <t>Take forecasted value of inventory, receivable and payable to the BS</t>
  </si>
  <si>
    <t>Adjust for change in inventory, receivable and payable in CFS ;</t>
  </si>
  <si>
    <t>For change in inventory and receivable ; last year B/S balance - This year B/S balance</t>
  </si>
  <si>
    <t>For change payable ; last year B/S balance - This year B/S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</si>
</sst>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_);\(#,##0.0\);\-_)"/>
    <numFmt numFmtId="165" formatCode="0\ &quot;days&quot;_);\(0\ &quot;days&quot;\);\-\-\ &quot;days&quot;_)"/>
    <numFmt numFmtId="166" formatCode="0.0%_);\(0.0%\);\-\-&quot;%&quot;_)"/>
    <numFmt numFmtId="167" formatCode="#,##0.0_);\(#,##0.0\);\-\-_)"/>
    <numFmt numFmtId="168" formatCode="dd\-mmm\-yy;&quot;nm&quot;;&quot;nm&quot;;"/>
    <numFmt numFmtId="169" formatCode="0.0\x;&quot;nm&quot;_x;&quot;nm&quot;_x"/>
    <numFmt numFmtId="170" formatCode="#,##0.00_);\(#,##0.00\);\-_)"/>
  </numFmts>
  <fonts count="18" x14ac:knownFonts="1">
    <font>
      <sz val="10"/>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b/>
      <sz val="12"/>
      <color theme="0"/>
      <name val="Calibri"/>
      <family val="2"/>
      <scheme val="minor"/>
    </font>
    <font>
      <sz val="10"/>
      <name val="Calibri"/>
      <family val="2"/>
      <scheme val="minor"/>
    </font>
    <font>
      <sz val="10"/>
      <color theme="1"/>
      <name val="Calibri"/>
      <family val="2"/>
      <scheme val="minor"/>
    </font>
    <font>
      <b/>
      <sz val="36"/>
      <color theme="1"/>
      <name val="Calibri"/>
      <family val="2"/>
      <scheme val="minor"/>
    </font>
    <font>
      <sz val="12"/>
      <color theme="1"/>
      <name val="Calibri"/>
      <family val="2"/>
      <scheme val="minor"/>
    </font>
    <font>
      <u/>
      <sz val="12"/>
      <color theme="10"/>
      <name val="Calibri"/>
      <family val="2"/>
      <scheme val="minor"/>
    </font>
    <font>
      <b/>
      <sz val="10"/>
      <color theme="1"/>
      <name val="Calibri"/>
      <family val="2"/>
      <scheme val="minor"/>
    </font>
    <font>
      <u/>
      <sz val="10"/>
      <color theme="10"/>
      <name val="Calibri"/>
      <family val="2"/>
      <scheme val="minor"/>
    </font>
    <font>
      <u/>
      <sz val="10"/>
      <color theme="11"/>
      <name val="Calibri"/>
      <family val="2"/>
      <scheme val="minor"/>
    </font>
    <font>
      <b/>
      <sz val="10"/>
      <color rgb="FF00B0F0"/>
      <name val="Calibri"/>
      <family val="2"/>
      <scheme val="minor"/>
    </font>
    <font>
      <b/>
      <sz val="11"/>
      <color theme="1"/>
      <name val="Calibri"/>
      <family val="2"/>
      <scheme val="minor"/>
    </font>
    <font>
      <b/>
      <sz val="15"/>
      <color theme="3"/>
      <name val="Calibri"/>
      <family val="2"/>
      <scheme val="minor"/>
    </font>
    <font>
      <b/>
      <sz val="11"/>
      <color theme="3"/>
      <name val="Calibri"/>
      <family val="2"/>
      <scheme val="minor"/>
    </font>
    <font>
      <b/>
      <u/>
      <sz val="10"/>
      <color theme="1"/>
      <name val="Calibri"/>
      <family val="2"/>
      <scheme val="minor"/>
    </font>
  </fonts>
  <fills count="13">
    <fill>
      <patternFill patternType="none"/>
    </fill>
    <fill>
      <patternFill patternType="gray125"/>
    </fill>
    <fill>
      <patternFill patternType="solid">
        <fgColor theme="4"/>
      </patternFill>
    </fill>
    <fill>
      <patternFill patternType="solid">
        <fgColor theme="8" tint="0.59999389629810485"/>
        <bgColor indexed="65"/>
      </patternFill>
    </fill>
    <fill>
      <patternFill patternType="solid">
        <fgColor rgb="FFD7CCEA"/>
        <bgColor indexed="64"/>
      </patternFill>
    </fill>
    <fill>
      <patternFill patternType="solid">
        <fgColor rgb="FFFFFFCC"/>
        <bgColor indexed="64"/>
      </patternFill>
    </fill>
    <fill>
      <patternFill patternType="solid">
        <fgColor theme="0" tint="-0.24994659260841701"/>
        <bgColor indexed="64"/>
      </patternFill>
    </fill>
    <fill>
      <patternFill patternType="solid">
        <fgColor theme="0"/>
        <bgColor indexed="64"/>
      </patternFill>
    </fill>
    <fill>
      <patternFill patternType="solid">
        <fgColor rgb="FFFFCC99"/>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6337778862885"/>
        <bgColor auto="1"/>
      </patternFill>
    </fill>
    <fill>
      <patternFill patternType="solid">
        <fgColor rgb="FFFFFF0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right/>
      <top/>
      <bottom style="thin">
        <color indexed="64"/>
      </bottom>
      <diagonal/>
    </border>
  </borders>
  <cellStyleXfs count="23">
    <xf numFmtId="167" fontId="0" fillId="0" borderId="0"/>
    <xf numFmtId="9" fontId="2" fillId="0" borderId="0" applyFont="0" applyFill="0" applyBorder="0" applyAlignment="0" applyProtection="0"/>
    <xf numFmtId="0" fontId="3" fillId="8" borderId="1" applyNumberFormat="0" applyAlignment="0" applyProtection="0"/>
    <xf numFmtId="0" fontId="4" fillId="2" borderId="0" applyNumberFormat="0" applyBorder="0" applyAlignment="0" applyProtection="0"/>
    <xf numFmtId="0" fontId="1" fillId="3" borderId="0" applyNumberFormat="0" applyBorder="0" applyAlignment="0" applyProtection="0"/>
    <xf numFmtId="0" fontId="4" fillId="2" borderId="0" applyNumberFormat="0" applyBorder="0" applyAlignment="0" applyProtection="0"/>
    <xf numFmtId="0" fontId="5" fillId="6" borderId="0" applyNumberFormat="0" applyBorder="0" applyAlignment="0" applyProtection="0"/>
    <xf numFmtId="168" fontId="5" fillId="2" borderId="0" applyFill="0" applyBorder="0" applyAlignment="0" applyProtection="0"/>
    <xf numFmtId="164" fontId="6" fillId="5" borderId="0" applyNumberFormat="0" applyFont="0" applyBorder="0" applyAlignment="0" applyProtection="0"/>
    <xf numFmtId="166" fontId="6" fillId="0" borderId="0" applyFont="0" applyFill="0" applyBorder="0" applyAlignment="0" applyProtection="0"/>
    <xf numFmtId="165" fontId="6" fillId="0" borderId="0" applyFont="0" applyFill="0" applyBorder="0" applyAlignment="0" applyProtection="0"/>
    <xf numFmtId="164" fontId="6" fillId="11" borderId="2" applyNumberFormat="0" applyFont="0" applyAlignment="0" applyProtection="0"/>
    <xf numFmtId="164" fontId="10" fillId="0" borderId="3" applyNumberFormat="0" applyFill="0" applyAlignment="0" applyProtection="0"/>
    <xf numFmtId="164" fontId="10" fillId="0" borderId="4" applyNumberFormat="0" applyFill="0" applyAlignment="0" applyProtection="0"/>
    <xf numFmtId="164" fontId="11" fillId="0" borderId="0" applyNumberFormat="0" applyFill="0" applyBorder="0" applyAlignment="0" applyProtection="0"/>
    <xf numFmtId="164" fontId="12" fillId="0" borderId="0" applyNumberFormat="0" applyFill="0" applyBorder="0" applyAlignment="0" applyProtection="0"/>
    <xf numFmtId="167" fontId="6" fillId="9" borderId="0" applyNumberFormat="0" applyFont="0" applyBorder="0" applyAlignment="0" applyProtection="0"/>
    <xf numFmtId="167" fontId="13" fillId="0" borderId="0" applyNumberFormat="0" applyBorder="0"/>
    <xf numFmtId="169" fontId="6" fillId="0" borderId="0" applyFont="0" applyFill="0" applyBorder="0" applyAlignment="0" applyProtection="0"/>
    <xf numFmtId="167" fontId="14" fillId="10" borderId="2" applyNumberFormat="0">
      <alignment horizontal="center"/>
    </xf>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cellStyleXfs>
  <cellXfs count="37">
    <xf numFmtId="167" fontId="0" fillId="0" borderId="0" xfId="0"/>
    <xf numFmtId="167" fontId="0" fillId="0" borderId="0" xfId="0" applyAlignment="1">
      <alignment wrapText="1"/>
    </xf>
    <xf numFmtId="167" fontId="0" fillId="4" borderId="0" xfId="0" applyFill="1"/>
    <xf numFmtId="0" fontId="1" fillId="3" borderId="0" xfId="4"/>
    <xf numFmtId="0" fontId="4" fillId="2" borderId="0" xfId="3"/>
    <xf numFmtId="0" fontId="4" fillId="2" borderId="0" xfId="5"/>
    <xf numFmtId="164" fontId="4" fillId="2" borderId="0" xfId="5" applyNumberFormat="1"/>
    <xf numFmtId="167" fontId="0" fillId="7" borderId="0" xfId="0" applyFill="1"/>
    <xf numFmtId="0" fontId="0" fillId="7" borderId="0" xfId="0" applyNumberFormat="1" applyFill="1" applyAlignment="1">
      <alignment horizontal="left"/>
    </xf>
    <xf numFmtId="167" fontId="7" fillId="7" borderId="0" xfId="0" applyFont="1" applyFill="1"/>
    <xf numFmtId="167" fontId="8" fillId="7" borderId="0" xfId="0" applyFont="1" applyFill="1"/>
    <xf numFmtId="167" fontId="9" fillId="7" borderId="0" xfId="0" applyFont="1" applyFill="1"/>
    <xf numFmtId="167" fontId="4" fillId="2" borderId="0" xfId="5" applyNumberFormat="1"/>
    <xf numFmtId="167" fontId="16" fillId="0" borderId="6" xfId="21" applyNumberFormat="1"/>
    <xf numFmtId="167" fontId="0" fillId="5" borderId="0" xfId="8" applyNumberFormat="1" applyFont="1"/>
    <xf numFmtId="168" fontId="5" fillId="5" borderId="0" xfId="8" applyNumberFormat="1" applyFont="1"/>
    <xf numFmtId="167" fontId="15" fillId="0" borderId="5" xfId="20" applyNumberFormat="1"/>
    <xf numFmtId="167" fontId="16" fillId="0" borderId="0" xfId="22" applyNumberFormat="1"/>
    <xf numFmtId="168" fontId="16" fillId="0" borderId="0" xfId="22" applyNumberFormat="1" applyFill="1"/>
    <xf numFmtId="167" fontId="10" fillId="0" borderId="4" xfId="13" applyNumberFormat="1"/>
    <xf numFmtId="167" fontId="5" fillId="6" borderId="0" xfId="6" applyNumberFormat="1"/>
    <xf numFmtId="167" fontId="5" fillId="6" borderId="4" xfId="6" applyNumberFormat="1" applyBorder="1"/>
    <xf numFmtId="167" fontId="10" fillId="0" borderId="3" xfId="12" applyNumberFormat="1"/>
    <xf numFmtId="167" fontId="10" fillId="5" borderId="3" xfId="8" applyNumberFormat="1" applyFont="1" applyBorder="1"/>
    <xf numFmtId="166" fontId="0" fillId="5" borderId="0" xfId="8" applyNumberFormat="1" applyFont="1"/>
    <xf numFmtId="166" fontId="0" fillId="0" borderId="0" xfId="9" applyFont="1"/>
    <xf numFmtId="166" fontId="0" fillId="5" borderId="0" xfId="9" applyFont="1" applyFill="1"/>
    <xf numFmtId="167" fontId="0" fillId="11" borderId="2" xfId="11" applyNumberFormat="1" applyFont="1"/>
    <xf numFmtId="167" fontId="0" fillId="12" borderId="0" xfId="0" applyFill="1"/>
    <xf numFmtId="165" fontId="0" fillId="0" borderId="0" xfId="10" applyFont="1"/>
    <xf numFmtId="165" fontId="0" fillId="5" borderId="0" xfId="8" applyNumberFormat="1" applyFont="1"/>
    <xf numFmtId="167" fontId="17" fillId="0" borderId="0" xfId="0" applyFont="1"/>
    <xf numFmtId="167" fontId="10" fillId="0" borderId="7" xfId="0" applyFont="1" applyBorder="1"/>
    <xf numFmtId="167" fontId="0" fillId="0" borderId="7" xfId="0" applyBorder="1"/>
    <xf numFmtId="170" fontId="0" fillId="0" borderId="0" xfId="0" applyNumberFormat="1" applyAlignment="1">
      <alignment horizontal="center"/>
    </xf>
    <xf numFmtId="164" fontId="0" fillId="0" borderId="0" xfId="0" applyNumberFormat="1"/>
    <xf numFmtId="170" fontId="0" fillId="0" borderId="0" xfId="0" applyNumberFormat="1"/>
  </cellXfs>
  <cellStyles count="23">
    <cellStyle name="40% - Accent5" xfId="4" builtinId="47" customBuiltin="1"/>
    <cellStyle name="Accent1" xfId="3" builtinId="29" customBuiltin="1"/>
    <cellStyle name="Blank" xfId="6" xr:uid="{00000000-0005-0000-0000-000002000000}"/>
    <cellStyle name="CellName" xfId="17" xr:uid="{00000000-0005-0000-0000-000003000000}"/>
    <cellStyle name="Date" xfId="7" xr:uid="{00000000-0005-0000-0000-000004000000}"/>
    <cellStyle name="Days" xfId="10" xr:uid="{00000000-0005-0000-0000-000005000000}"/>
    <cellStyle name="Deviant" xfId="11" xr:uid="{00000000-0005-0000-0000-000006000000}"/>
    <cellStyle name="Followed Hyperlink" xfId="15" builtinId="9" hidden="1"/>
    <cellStyle name="Header" xfId="5" xr:uid="{00000000-0005-0000-0000-000008000000}"/>
    <cellStyle name="Heading 1" xfId="20" builtinId="16"/>
    <cellStyle name="Heading 3" xfId="21" builtinId="18"/>
    <cellStyle name="Heading 4" xfId="22" builtinId="19"/>
    <cellStyle name="Hyperlink" xfId="14" builtinId="8" hidden="1"/>
    <cellStyle name="Input" xfId="2" builtinId="20" customBuiltin="1"/>
    <cellStyle name="Inputs" xfId="8" xr:uid="{00000000-0005-0000-0000-00000E000000}"/>
    <cellStyle name="Multiple1" xfId="18" xr:uid="{00000000-0005-0000-0000-00000F000000}"/>
    <cellStyle name="Normal" xfId="0" builtinId="0" customBuiltin="1"/>
    <cellStyle name="Output" xfId="16" builtinId="21" customBuiltin="1"/>
    <cellStyle name="Percent" xfId="1" builtinId="5" hidden="1"/>
    <cellStyle name="Percent" xfId="9" xr:uid="{00000000-0005-0000-0000-000013000000}"/>
    <cellStyle name="Section Header" xfId="19" xr:uid="{00000000-0005-0000-0000-000014000000}"/>
    <cellStyle name="Subtotal" xfId="13" xr:uid="{00000000-0005-0000-0000-000015000000}"/>
    <cellStyle name="Total" xfId="12" builtinId="25" customBuiltin="1"/>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6067425</xdr:colOff>
      <xdr:row>1</xdr:row>
      <xdr:rowOff>0</xdr:rowOff>
    </xdr:from>
    <xdr:to>
      <xdr:col>2</xdr:col>
      <xdr:colOff>6067425</xdr:colOff>
      <xdr:row>2</xdr:row>
      <xdr:rowOff>90075</xdr:rowOff>
    </xdr:to>
    <xdr:pic>
      <xdr:nvPicPr>
        <xdr:cNvPr id="3" name="Picture 4" descr="7city logo_RGB">
          <a:extLst>
            <a:ext uri="{FF2B5EF4-FFF2-40B4-BE49-F238E27FC236}">
              <a16:creationId xmlns:a16="http://schemas.microsoft.com/office/drawing/2014/main" id="{C883AFCB-9804-40CA-95D3-A1613D6CC30E}"/>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6600825" y="114300"/>
          <a:ext cx="1276088" cy="252000"/>
        </a:xfrm>
        <a:prstGeom prst="rect">
          <a:avLst/>
        </a:prstGeom>
        <a:solidFill>
          <a:schemeClr val="bg1"/>
        </a:solid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showGridLines="0" zoomScaleNormal="100" workbookViewId="0"/>
  </sheetViews>
  <sheetFormatPr defaultColWidth="0" defaultRowHeight="0" customHeight="1" zeroHeight="1" x14ac:dyDescent="0.3"/>
  <cols>
    <col min="1" max="1" width="2.09765625" style="7" customWidth="1"/>
    <col min="2" max="11" width="9.09765625" style="7" customWidth="1"/>
    <col min="12" max="17" width="9.09765625" customWidth="1"/>
    <col min="18" max="16384" width="9.09765625" hidden="1"/>
  </cols>
  <sheetData>
    <row r="1" spans="1:9" ht="13" x14ac:dyDescent="0.3">
      <c r="A1"/>
    </row>
    <row r="2" spans="1:9" ht="13" x14ac:dyDescent="0.3"/>
    <row r="3" spans="1:9" ht="13" x14ac:dyDescent="0.3"/>
    <row r="4" spans="1:9" ht="13" x14ac:dyDescent="0.3"/>
    <row r="5" spans="1:9" ht="13" x14ac:dyDescent="0.3"/>
    <row r="6" spans="1:9" ht="13" x14ac:dyDescent="0.3">
      <c r="I6" s="8"/>
    </row>
    <row r="7" spans="1:9" ht="13" x14ac:dyDescent="0.3"/>
    <row r="8" spans="1:9" ht="44.25" customHeight="1" x14ac:dyDescent="1">
      <c r="C8" s="9" t="s">
        <v>38</v>
      </c>
    </row>
    <row r="9" spans="1:9" ht="29.25" customHeight="1" x14ac:dyDescent="0.3"/>
    <row r="10" spans="1:9" ht="13" x14ac:dyDescent="0.3"/>
    <row r="11" spans="1:9" ht="15.5" hidden="1" x14ac:dyDescent="0.35">
      <c r="A11" s="10"/>
    </row>
    <row r="12" spans="1:9" ht="15.5" hidden="1" x14ac:dyDescent="0.35">
      <c r="A12" s="11"/>
    </row>
    <row r="13" spans="1:9" ht="13" hidden="1" x14ac:dyDescent="0.3"/>
    <row r="14" spans="1:9" ht="13" hidden="1" x14ac:dyDescent="0.3"/>
    <row r="15" spans="1:9" ht="15.5" hidden="1" x14ac:dyDescent="0.35">
      <c r="A15" s="11"/>
    </row>
    <row r="16" spans="1:9" ht="13" hidden="1" x14ac:dyDescent="0.3"/>
    <row r="17" spans="1:1" ht="15" hidden="1" customHeight="1" x14ac:dyDescent="0.3"/>
    <row r="18" spans="1:1" ht="15" hidden="1" customHeight="1" x14ac:dyDescent="0.3"/>
    <row r="19" spans="1:1" ht="15" hidden="1" customHeight="1" x14ac:dyDescent="0.3"/>
    <row r="20" spans="1:1" ht="15" hidden="1" customHeight="1" x14ac:dyDescent="0.3"/>
    <row r="21" spans="1:1" ht="15" hidden="1" customHeight="1" x14ac:dyDescent="0.3"/>
    <row r="22" spans="1:1" ht="15" customHeight="1" x14ac:dyDescent="0.3">
      <c r="A22" s="7" t="s">
        <v>37</v>
      </c>
    </row>
    <row r="23" spans="1:1" ht="15" hidden="1" customHeight="1" x14ac:dyDescent="0.3"/>
    <row r="24" spans="1:1" ht="15" hidden="1" customHeight="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zoomScaleNormal="100" workbookViewId="0"/>
  </sheetViews>
  <sheetFormatPr defaultColWidth="0" defaultRowHeight="13" x14ac:dyDescent="0.3"/>
  <cols>
    <col min="1" max="2" width="2.69921875" customWidth="1"/>
    <col min="3" max="3" width="132.296875" customWidth="1"/>
    <col min="4" max="16384" width="8" hidden="1"/>
  </cols>
  <sheetData>
    <row r="1" spans="1:3" s="3" customFormat="1" ht="15.5" x14ac:dyDescent="0.35">
      <c r="A1" s="5" t="s">
        <v>26</v>
      </c>
      <c r="B1" s="5"/>
      <c r="C1" s="5"/>
    </row>
    <row r="5" spans="1:3" x14ac:dyDescent="0.3">
      <c r="C5" s="1" t="s">
        <v>22</v>
      </c>
    </row>
    <row r="6" spans="1:3" x14ac:dyDescent="0.3">
      <c r="C6" s="1" t="s">
        <v>23</v>
      </c>
    </row>
    <row r="7" spans="1:3" x14ac:dyDescent="0.3">
      <c r="C7" t="s">
        <v>0</v>
      </c>
    </row>
    <row r="8" spans="1:3" ht="26" x14ac:dyDescent="0.3">
      <c r="C8" s="1" t="s">
        <v>21</v>
      </c>
    </row>
    <row r="10" spans="1:3" s="2" customFormat="1" ht="15.5" x14ac:dyDescent="0.35">
      <c r="A10" s="5" t="s">
        <v>1</v>
      </c>
      <c r="B10" s="6"/>
      <c r="C10" s="4"/>
    </row>
    <row r="12" spans="1:3" x14ac:dyDescent="0.3">
      <c r="C12" t="s">
        <v>53</v>
      </c>
    </row>
    <row r="13" spans="1:3" x14ac:dyDescent="0.3">
      <c r="C13" t="s">
        <v>24</v>
      </c>
    </row>
    <row r="14" spans="1:3" x14ac:dyDescent="0.3">
      <c r="C14" t="s">
        <v>57</v>
      </c>
    </row>
    <row r="15" spans="1:3" x14ac:dyDescent="0.3">
      <c r="C15" t="s">
        <v>36</v>
      </c>
    </row>
    <row r="16" spans="1:3" x14ac:dyDescent="0.3">
      <c r="C16" t="s">
        <v>27</v>
      </c>
    </row>
    <row r="17" spans="3:3" x14ac:dyDescent="0.3">
      <c r="C17" t="s">
        <v>55</v>
      </c>
    </row>
    <row r="18" spans="3:3" x14ac:dyDescent="0.3">
      <c r="C18" t="s">
        <v>56</v>
      </c>
    </row>
    <row r="19" spans="3:3" x14ac:dyDescent="0.3">
      <c r="C19" t="s">
        <v>28</v>
      </c>
    </row>
    <row r="20" spans="3:3" x14ac:dyDescent="0.3">
      <c r="C20" t="s">
        <v>29</v>
      </c>
    </row>
    <row r="21" spans="3:3" x14ac:dyDescent="0.3">
      <c r="C21" t="s">
        <v>58</v>
      </c>
    </row>
    <row r="22" spans="3:3" x14ac:dyDescent="0.3">
      <c r="C22" t="s">
        <v>25</v>
      </c>
    </row>
    <row r="23" spans="3:3" x14ac:dyDescent="0.3">
      <c r="C23" t="s">
        <v>35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6"/>
  <sheetViews>
    <sheetView tabSelected="1" zoomScale="115" zoomScaleNormal="115" workbookViewId="0">
      <pane xSplit="5" ySplit="4" topLeftCell="F37" activePane="bottomRight" state="frozen"/>
      <selection pane="topRight"/>
      <selection pane="bottomLeft"/>
      <selection pane="bottomRight" activeCell="I47" sqref="I47"/>
    </sheetView>
  </sheetViews>
  <sheetFormatPr defaultColWidth="0" defaultRowHeight="13" x14ac:dyDescent="0.3"/>
  <cols>
    <col min="1" max="2" width="1.69921875" customWidth="1"/>
    <col min="3" max="3" width="20.3984375" customWidth="1"/>
    <col min="4" max="4" width="1.69921875" customWidth="1"/>
    <col min="5" max="5" width="12.69921875" customWidth="1"/>
    <col min="6" max="6" width="1.69921875" customWidth="1"/>
    <col min="7" max="13" width="12.69921875" customWidth="1"/>
    <col min="14" max="16384" width="12.69921875" hidden="1"/>
  </cols>
  <sheetData>
    <row r="1" spans="1:12" ht="20" thickBot="1" x14ac:dyDescent="0.5">
      <c r="A1" s="16" t="str">
        <f>CONCATENATE(E7," - in "&amp;E10&amp;E11)</f>
        <v>Style Fashions - in AED</v>
      </c>
      <c r="B1" s="16"/>
      <c r="C1" s="16"/>
      <c r="D1" s="16"/>
      <c r="E1" t="str">
        <f>'3 Statements'!$E$1</f>
        <v>ok</v>
      </c>
    </row>
    <row r="2" spans="1:12" ht="15" thickTop="1" x14ac:dyDescent="0.35">
      <c r="C2" s="17" t="s">
        <v>75</v>
      </c>
      <c r="D2" s="17"/>
      <c r="E2" s="17"/>
      <c r="F2" s="17"/>
      <c r="G2" s="17">
        <f>-E14</f>
        <v>0</v>
      </c>
      <c r="H2" s="17">
        <f>G2+1</f>
        <v>1</v>
      </c>
      <c r="I2" s="17">
        <f t="shared" ref="I2:L2" si="0">H2+1</f>
        <v>2</v>
      </c>
      <c r="J2" s="17">
        <f t="shared" si="0"/>
        <v>3</v>
      </c>
      <c r="K2" s="17">
        <f t="shared" si="0"/>
        <v>4</v>
      </c>
      <c r="L2" s="17">
        <f t="shared" si="0"/>
        <v>5</v>
      </c>
    </row>
    <row r="3" spans="1:12" ht="14.5" x14ac:dyDescent="0.35">
      <c r="C3" s="17" t="s">
        <v>76</v>
      </c>
      <c r="D3" s="17"/>
      <c r="E3" s="17"/>
      <c r="F3" s="17"/>
      <c r="G3" s="18">
        <f>EDATE($E$13,G2*$E$15)</f>
        <v>43100</v>
      </c>
      <c r="H3" s="18">
        <f t="shared" ref="H3:L3" si="1">EDATE($E$13,H2*$E$15)</f>
        <v>43465</v>
      </c>
      <c r="I3" s="18">
        <f t="shared" si="1"/>
        <v>43830</v>
      </c>
      <c r="J3" s="18">
        <f t="shared" si="1"/>
        <v>44196</v>
      </c>
      <c r="K3" s="18">
        <f t="shared" si="1"/>
        <v>44561</v>
      </c>
      <c r="L3" s="18">
        <f t="shared" si="1"/>
        <v>44926</v>
      </c>
    </row>
    <row r="4" spans="1:12" ht="14.5" x14ac:dyDescent="0.35">
      <c r="C4" s="17" t="s">
        <v>77</v>
      </c>
      <c r="D4" s="17"/>
      <c r="E4" s="17"/>
      <c r="F4" s="17"/>
      <c r="G4" s="17" t="str">
        <f>IF(G3&lt;=$E$13,"Historic","Forecast")</f>
        <v>Historic</v>
      </c>
      <c r="H4" s="17" t="str">
        <f t="shared" ref="H4:L4" si="2">IF(H3&lt;=$E$13,"Historic","Forecast")</f>
        <v>Forecast</v>
      </c>
      <c r="I4" s="17" t="str">
        <f t="shared" si="2"/>
        <v>Forecast</v>
      </c>
      <c r="J4" s="17" t="str">
        <f t="shared" si="2"/>
        <v>Forecast</v>
      </c>
      <c r="K4" s="17" t="str">
        <f t="shared" si="2"/>
        <v>Forecast</v>
      </c>
      <c r="L4" s="17" t="str">
        <f t="shared" si="2"/>
        <v>Forecast</v>
      </c>
    </row>
    <row r="5" spans="1:12" ht="15.5" x14ac:dyDescent="0.35">
      <c r="A5" s="12" t="s">
        <v>59</v>
      </c>
      <c r="B5" s="12"/>
      <c r="C5" s="12"/>
      <c r="D5" s="12"/>
      <c r="E5" s="12"/>
      <c r="F5" s="12"/>
    </row>
    <row r="6" spans="1:12" ht="15" thickBot="1" x14ac:dyDescent="0.4">
      <c r="B6" s="13" t="s">
        <v>60</v>
      </c>
      <c r="C6" s="13"/>
    </row>
    <row r="7" spans="1:12" x14ac:dyDescent="0.3">
      <c r="C7" t="s">
        <v>61</v>
      </c>
      <c r="E7" s="14" t="s">
        <v>66</v>
      </c>
    </row>
    <row r="8" spans="1:12" x14ac:dyDescent="0.3">
      <c r="C8" t="s">
        <v>62</v>
      </c>
      <c r="E8" s="14" t="s">
        <v>67</v>
      </c>
    </row>
    <row r="9" spans="1:12" x14ac:dyDescent="0.3">
      <c r="C9" t="s">
        <v>63</v>
      </c>
      <c r="E9" s="14" t="s">
        <v>68</v>
      </c>
    </row>
    <row r="10" spans="1:12" x14ac:dyDescent="0.3">
      <c r="C10" t="s">
        <v>64</v>
      </c>
      <c r="E10" s="14" t="s">
        <v>69</v>
      </c>
    </row>
    <row r="11" spans="1:12" x14ac:dyDescent="0.3">
      <c r="C11" t="s">
        <v>65</v>
      </c>
      <c r="E11" s="14"/>
    </row>
    <row r="12" spans="1:12" ht="15" thickBot="1" x14ac:dyDescent="0.4">
      <c r="B12" s="13" t="s">
        <v>70</v>
      </c>
      <c r="C12" s="13"/>
    </row>
    <row r="13" spans="1:12" x14ac:dyDescent="0.3">
      <c r="C13" t="s">
        <v>71</v>
      </c>
      <c r="E13" s="15">
        <v>43100</v>
      </c>
    </row>
    <row r="14" spans="1:12" x14ac:dyDescent="0.3">
      <c r="C14" t="s">
        <v>72</v>
      </c>
      <c r="E14" s="14">
        <v>0</v>
      </c>
    </row>
    <row r="15" spans="1:12" x14ac:dyDescent="0.3">
      <c r="C15" t="s">
        <v>73</v>
      </c>
      <c r="E15" s="14">
        <v>12</v>
      </c>
    </row>
    <row r="16" spans="1:12" x14ac:dyDescent="0.3">
      <c r="C16" t="s">
        <v>74</v>
      </c>
      <c r="E16" s="14">
        <v>365</v>
      </c>
    </row>
    <row r="18" spans="1:13" ht="15.5" x14ac:dyDescent="0.35">
      <c r="A18" s="12" t="s">
        <v>79</v>
      </c>
      <c r="B18" s="12"/>
      <c r="C18" s="12"/>
      <c r="D18" s="12"/>
      <c r="E18" s="12"/>
      <c r="F18" s="12"/>
      <c r="G18" s="12"/>
      <c r="H18" s="12"/>
      <c r="I18" s="12"/>
      <c r="J18" s="12"/>
      <c r="K18" s="12"/>
      <c r="L18" s="12"/>
      <c r="M18" s="12"/>
    </row>
    <row r="20" spans="1:13" x14ac:dyDescent="0.3">
      <c r="C20" t="s">
        <v>83</v>
      </c>
      <c r="G20" s="20"/>
      <c r="H20" s="24">
        <v>0.12</v>
      </c>
      <c r="I20" s="24">
        <v>0.12</v>
      </c>
      <c r="J20" s="24">
        <v>7.0000000000000007E-2</v>
      </c>
      <c r="K20" s="24">
        <v>7.0000000000000007E-2</v>
      </c>
      <c r="L20" s="24">
        <v>7.0000000000000007E-2</v>
      </c>
    </row>
    <row r="21" spans="1:13" x14ac:dyDescent="0.3">
      <c r="C21" t="s">
        <v>84</v>
      </c>
      <c r="G21" s="20"/>
      <c r="H21" s="24">
        <v>0.04</v>
      </c>
      <c r="I21" s="24">
        <v>0.04</v>
      </c>
      <c r="J21" s="24">
        <v>0.04</v>
      </c>
      <c r="K21" s="24">
        <v>0.04</v>
      </c>
      <c r="L21" s="24">
        <v>0.04</v>
      </c>
    </row>
    <row r="22" spans="1:13" x14ac:dyDescent="0.3">
      <c r="C22" t="s">
        <v>86</v>
      </c>
      <c r="G22" s="25">
        <f>G46/G44</f>
        <v>0.45</v>
      </c>
      <c r="H22" s="26">
        <v>0.47</v>
      </c>
      <c r="I22" s="26">
        <v>0.47</v>
      </c>
      <c r="J22" s="26">
        <v>0.47</v>
      </c>
      <c r="K22" s="26">
        <v>0.46</v>
      </c>
      <c r="L22" s="26">
        <v>0.46</v>
      </c>
    </row>
    <row r="23" spans="1:13" x14ac:dyDescent="0.3">
      <c r="C23" t="s">
        <v>87</v>
      </c>
      <c r="G23" s="20"/>
      <c r="H23" s="26">
        <v>0</v>
      </c>
      <c r="I23" s="26">
        <v>0</v>
      </c>
      <c r="J23" s="26">
        <v>0.2</v>
      </c>
      <c r="K23" s="26">
        <v>0</v>
      </c>
      <c r="L23" s="26">
        <v>0</v>
      </c>
    </row>
    <row r="24" spans="1:13" x14ac:dyDescent="0.3">
      <c r="C24" t="s">
        <v>88</v>
      </c>
      <c r="G24" s="25">
        <f>G48/G44</f>
        <v>0.1</v>
      </c>
      <c r="H24" s="26">
        <f>G24</f>
        <v>0.1</v>
      </c>
      <c r="I24" s="26">
        <f t="shared" ref="I24:J24" si="3">H24</f>
        <v>0.1</v>
      </c>
      <c r="J24" s="26">
        <f t="shared" si="3"/>
        <v>0.1</v>
      </c>
      <c r="K24" s="26">
        <v>0.11</v>
      </c>
      <c r="L24" s="26">
        <v>0.11</v>
      </c>
    </row>
    <row r="26" spans="1:13" x14ac:dyDescent="0.3">
      <c r="C26" t="s">
        <v>90</v>
      </c>
      <c r="G26" s="20"/>
      <c r="H26" s="26">
        <v>0.05</v>
      </c>
      <c r="I26" s="26">
        <f>H26-0.5%</f>
        <v>4.5000000000000005E-2</v>
      </c>
      <c r="J26" s="26">
        <f t="shared" ref="J26:L26" si="4">I26-0.5%</f>
        <v>4.0000000000000008E-2</v>
      </c>
      <c r="K26" s="26">
        <f t="shared" si="4"/>
        <v>3.500000000000001E-2</v>
      </c>
      <c r="L26" s="26">
        <f t="shared" si="4"/>
        <v>3.0000000000000009E-2</v>
      </c>
    </row>
    <row r="27" spans="1:13" x14ac:dyDescent="0.3">
      <c r="C27" t="s">
        <v>91</v>
      </c>
      <c r="G27" s="20"/>
      <c r="H27" s="26">
        <v>0.6</v>
      </c>
      <c r="I27" s="26">
        <f>H27+5%</f>
        <v>0.65</v>
      </c>
      <c r="J27" s="26">
        <f t="shared" ref="J27:L27" si="5">I27+5%</f>
        <v>0.70000000000000007</v>
      </c>
      <c r="K27" s="26">
        <f t="shared" si="5"/>
        <v>0.75000000000000011</v>
      </c>
      <c r="L27" s="26">
        <f t="shared" si="5"/>
        <v>0.80000000000000016</v>
      </c>
    </row>
    <row r="29" spans="1:13" x14ac:dyDescent="0.3">
      <c r="C29" t="s">
        <v>92</v>
      </c>
      <c r="G29" s="20"/>
      <c r="H29" s="14">
        <v>-100000</v>
      </c>
      <c r="I29" s="14">
        <v>-100000</v>
      </c>
      <c r="J29" s="14">
        <v>-100000</v>
      </c>
      <c r="K29" s="14">
        <v>-100000</v>
      </c>
      <c r="L29" s="14">
        <v>-100000</v>
      </c>
    </row>
    <row r="30" spans="1:13" x14ac:dyDescent="0.3">
      <c r="C30" t="s">
        <v>94</v>
      </c>
      <c r="G30" s="20"/>
      <c r="H30" s="26">
        <v>0.08</v>
      </c>
      <c r="I30" s="26">
        <v>0.08</v>
      </c>
      <c r="J30" s="26">
        <v>0.08</v>
      </c>
      <c r="K30" s="26">
        <v>0.08</v>
      </c>
      <c r="L30" s="26">
        <v>0.08</v>
      </c>
    </row>
    <row r="32" spans="1:13" x14ac:dyDescent="0.3">
      <c r="C32" t="s">
        <v>95</v>
      </c>
      <c r="G32" s="25">
        <f>G59/G58</f>
        <v>0.1</v>
      </c>
      <c r="H32" s="26">
        <f>G32</f>
        <v>0.1</v>
      </c>
      <c r="I32" s="26">
        <f t="shared" ref="I32:L32" si="6">H32</f>
        <v>0.1</v>
      </c>
      <c r="J32" s="26">
        <f t="shared" si="6"/>
        <v>0.1</v>
      </c>
      <c r="K32" s="26">
        <f t="shared" si="6"/>
        <v>0.1</v>
      </c>
      <c r="L32" s="26">
        <f t="shared" si="6"/>
        <v>0.1</v>
      </c>
    </row>
    <row r="34" spans="1:13" x14ac:dyDescent="0.3">
      <c r="C34" t="s">
        <v>96</v>
      </c>
      <c r="G34" s="29">
        <f>G61/G44*days</f>
        <v>33.458333333333329</v>
      </c>
      <c r="H34" s="30">
        <f>G34</f>
        <v>33.458333333333329</v>
      </c>
      <c r="I34" s="30">
        <f t="shared" ref="I34:L34" si="7">H34</f>
        <v>33.458333333333329</v>
      </c>
      <c r="J34" s="30">
        <f t="shared" si="7"/>
        <v>33.458333333333329</v>
      </c>
      <c r="K34" s="30">
        <f t="shared" si="7"/>
        <v>33.458333333333329</v>
      </c>
      <c r="L34" s="30">
        <f t="shared" si="7"/>
        <v>33.458333333333329</v>
      </c>
    </row>
    <row r="35" spans="1:13" x14ac:dyDescent="0.3">
      <c r="C35" t="s">
        <v>97</v>
      </c>
      <c r="G35" s="29">
        <f>G62/G46*days</f>
        <v>64.212962962962962</v>
      </c>
      <c r="H35" s="30">
        <f t="shared" ref="H35:L36" si="8">G35</f>
        <v>64.212962962962962</v>
      </c>
      <c r="I35" s="30">
        <f t="shared" si="8"/>
        <v>64.212962962962962</v>
      </c>
      <c r="J35" s="30">
        <f t="shared" si="8"/>
        <v>64.212962962962962</v>
      </c>
      <c r="K35" s="30">
        <f t="shared" si="8"/>
        <v>64.212962962962962</v>
      </c>
      <c r="L35" s="30">
        <f t="shared" si="8"/>
        <v>64.212962962962962</v>
      </c>
    </row>
    <row r="36" spans="1:13" x14ac:dyDescent="0.3">
      <c r="C36" t="s">
        <v>98</v>
      </c>
      <c r="G36" s="29">
        <f>G63/G46*days</f>
        <v>67.592592592592595</v>
      </c>
      <c r="H36" s="30">
        <f t="shared" si="8"/>
        <v>67.592592592592595</v>
      </c>
      <c r="I36" s="30">
        <f t="shared" si="8"/>
        <v>67.592592592592595</v>
      </c>
      <c r="J36" s="30">
        <f t="shared" si="8"/>
        <v>67.592592592592595</v>
      </c>
      <c r="K36" s="30">
        <f t="shared" si="8"/>
        <v>67.592592592592595</v>
      </c>
      <c r="L36" s="30">
        <f t="shared" si="8"/>
        <v>67.592592592592595</v>
      </c>
    </row>
    <row r="38" spans="1:13" x14ac:dyDescent="0.3">
      <c r="C38" t="s">
        <v>99</v>
      </c>
      <c r="G38" s="25">
        <f>G66/G65</f>
        <v>0.7</v>
      </c>
      <c r="H38" s="26">
        <f>MIN(G38+5%,90%)</f>
        <v>0.75</v>
      </c>
      <c r="I38" s="26">
        <f t="shared" ref="I38:L38" si="9">MIN(H38+5%,90%)</f>
        <v>0.8</v>
      </c>
      <c r="J38" s="26">
        <f t="shared" si="9"/>
        <v>0.85000000000000009</v>
      </c>
      <c r="K38" s="26">
        <f t="shared" si="9"/>
        <v>0.9</v>
      </c>
      <c r="L38" s="26">
        <f t="shared" si="9"/>
        <v>0.9</v>
      </c>
    </row>
    <row r="40" spans="1:13" ht="15.5" x14ac:dyDescent="0.35">
      <c r="A40" s="12" t="s">
        <v>80</v>
      </c>
      <c r="B40" s="12"/>
      <c r="C40" s="12"/>
      <c r="D40" s="12"/>
      <c r="E40" s="12"/>
      <c r="F40" s="12"/>
      <c r="G40" s="12"/>
      <c r="H40" s="12"/>
      <c r="I40" s="12"/>
      <c r="J40" s="12"/>
      <c r="K40" s="12"/>
      <c r="L40" s="12"/>
      <c r="M40" s="12"/>
    </row>
    <row r="42" spans="1:13" x14ac:dyDescent="0.3">
      <c r="C42" t="s">
        <v>81</v>
      </c>
      <c r="G42" s="14">
        <v>20000</v>
      </c>
      <c r="H42">
        <f t="shared" ref="H42:L43" si="10">ROUND(G42*(1+H20),0)</f>
        <v>22400</v>
      </c>
      <c r="I42">
        <f t="shared" si="10"/>
        <v>25088</v>
      </c>
      <c r="J42">
        <f t="shared" si="10"/>
        <v>26844</v>
      </c>
      <c r="K42">
        <f t="shared" si="10"/>
        <v>28723</v>
      </c>
      <c r="L42">
        <f t="shared" si="10"/>
        <v>30734</v>
      </c>
    </row>
    <row r="43" spans="1:13" x14ac:dyDescent="0.3">
      <c r="C43" t="s">
        <v>82</v>
      </c>
      <c r="G43" s="14">
        <v>120</v>
      </c>
      <c r="H43">
        <f t="shared" si="10"/>
        <v>125</v>
      </c>
      <c r="I43">
        <f t="shared" si="10"/>
        <v>130</v>
      </c>
      <c r="J43">
        <f t="shared" si="10"/>
        <v>135</v>
      </c>
      <c r="K43">
        <f t="shared" si="10"/>
        <v>140</v>
      </c>
      <c r="L43">
        <f t="shared" si="10"/>
        <v>146</v>
      </c>
    </row>
    <row r="44" spans="1:13" x14ac:dyDescent="0.3">
      <c r="C44" s="19" t="str">
        <f>'3 Statements'!C6</f>
        <v>Sales</v>
      </c>
      <c r="D44" s="19"/>
      <c r="E44" s="19"/>
      <c r="F44" s="19"/>
      <c r="G44" s="19">
        <f>G42*G43</f>
        <v>2400000</v>
      </c>
      <c r="H44" s="19">
        <f t="shared" ref="H44:L44" si="11">H42*H43</f>
        <v>2800000</v>
      </c>
      <c r="I44" s="19">
        <f t="shared" si="11"/>
        <v>3261440</v>
      </c>
      <c r="J44" s="19">
        <f t="shared" si="11"/>
        <v>3623940</v>
      </c>
      <c r="K44" s="19">
        <f t="shared" si="11"/>
        <v>4021220</v>
      </c>
      <c r="L44" s="19">
        <f t="shared" si="11"/>
        <v>4487164</v>
      </c>
    </row>
    <row r="46" spans="1:13" x14ac:dyDescent="0.3">
      <c r="C46" t="s">
        <v>85</v>
      </c>
      <c r="G46" s="27">
        <f>-'3 Statements'!G7</f>
        <v>1080000</v>
      </c>
      <c r="H46">
        <f>H44*H22</f>
        <v>1316000</v>
      </c>
      <c r="I46">
        <f t="shared" ref="I46:L46" si="12">I44*I22</f>
        <v>1532876.7999999998</v>
      </c>
      <c r="J46">
        <f t="shared" si="12"/>
        <v>1703251.7999999998</v>
      </c>
      <c r="K46">
        <f t="shared" si="12"/>
        <v>1849761.2000000002</v>
      </c>
      <c r="L46">
        <f t="shared" si="12"/>
        <v>2064095.4400000002</v>
      </c>
    </row>
    <row r="47" spans="1:13" x14ac:dyDescent="0.3">
      <c r="C47" t="s">
        <v>89</v>
      </c>
      <c r="G47" s="27">
        <f>-'3 Statements'!G9</f>
        <v>200000</v>
      </c>
      <c r="H47">
        <f>G47*(1+H23)</f>
        <v>200000</v>
      </c>
      <c r="I47">
        <f t="shared" ref="I47:L47" si="13">H47*(1+I23)</f>
        <v>200000</v>
      </c>
      <c r="J47">
        <f t="shared" si="13"/>
        <v>240000</v>
      </c>
      <c r="K47">
        <f t="shared" si="13"/>
        <v>240000</v>
      </c>
      <c r="L47">
        <f t="shared" si="13"/>
        <v>240000</v>
      </c>
    </row>
    <row r="48" spans="1:13" x14ac:dyDescent="0.3">
      <c r="C48" t="s">
        <v>54</v>
      </c>
      <c r="G48" s="27">
        <f>-'3 Statements'!G10</f>
        <v>240000</v>
      </c>
      <c r="H48">
        <f>H24*H44</f>
        <v>280000</v>
      </c>
      <c r="I48">
        <f t="shared" ref="I48:L48" si="14">I24*I44</f>
        <v>326144</v>
      </c>
      <c r="J48">
        <f t="shared" si="14"/>
        <v>362394</v>
      </c>
      <c r="K48">
        <f t="shared" si="14"/>
        <v>442334.2</v>
      </c>
      <c r="L48">
        <f t="shared" si="14"/>
        <v>493588.04</v>
      </c>
    </row>
    <row r="50" spans="3:12" x14ac:dyDescent="0.3">
      <c r="C50" t="s">
        <v>47</v>
      </c>
      <c r="G50" s="20"/>
      <c r="H50">
        <f>H44*H26</f>
        <v>140000</v>
      </c>
      <c r="I50">
        <f t="shared" ref="I50:L50" si="15">I44*I26</f>
        <v>146764.80000000002</v>
      </c>
      <c r="J50">
        <f t="shared" si="15"/>
        <v>144957.60000000003</v>
      </c>
      <c r="K50">
        <f t="shared" si="15"/>
        <v>140742.70000000004</v>
      </c>
      <c r="L50">
        <f t="shared" si="15"/>
        <v>134614.92000000004</v>
      </c>
    </row>
    <row r="51" spans="3:12" x14ac:dyDescent="0.3">
      <c r="C51" t="s">
        <v>8</v>
      </c>
      <c r="G51" s="27">
        <f>'3 Statements'!$G$12*-1</f>
        <v>100000</v>
      </c>
      <c r="H51">
        <f>H50*H27</f>
        <v>84000</v>
      </c>
      <c r="I51">
        <f t="shared" ref="I51:L51" si="16">I50*I27</f>
        <v>95397.12000000001</v>
      </c>
      <c r="J51">
        <f t="shared" si="16"/>
        <v>101470.32000000004</v>
      </c>
      <c r="K51">
        <f t="shared" si="16"/>
        <v>105557.02500000005</v>
      </c>
      <c r="L51">
        <f t="shared" si="16"/>
        <v>107691.93600000006</v>
      </c>
    </row>
    <row r="52" spans="3:12" x14ac:dyDescent="0.3">
      <c r="C52" t="str">
        <f>'3 Statements'!C25</f>
        <v>PP&amp;E - Gross</v>
      </c>
      <c r="G52" s="27">
        <f>'3 Statements'!G25</f>
        <v>1000000</v>
      </c>
      <c r="H52">
        <f>G52+H50</f>
        <v>1140000</v>
      </c>
      <c r="I52">
        <f t="shared" ref="I52:L52" si="17">H52+I50</f>
        <v>1286764.8</v>
      </c>
      <c r="J52">
        <f t="shared" si="17"/>
        <v>1431722.4000000001</v>
      </c>
      <c r="K52">
        <f t="shared" si="17"/>
        <v>1572465.1</v>
      </c>
      <c r="L52">
        <f t="shared" si="17"/>
        <v>1707080.02</v>
      </c>
    </row>
    <row r="53" spans="3:12" x14ac:dyDescent="0.3">
      <c r="C53" t="str">
        <f>'3 Statements'!C26</f>
        <v>Accumulated Dep</v>
      </c>
      <c r="G53" s="27">
        <f>'3 Statements'!G26*-1</f>
        <v>400000</v>
      </c>
      <c r="H53">
        <f>G53+H51</f>
        <v>484000</v>
      </c>
      <c r="I53">
        <f t="shared" ref="I53:L53" si="18">H53+I51</f>
        <v>579397.12</v>
      </c>
      <c r="J53">
        <f t="shared" si="18"/>
        <v>680867.44000000006</v>
      </c>
      <c r="K53">
        <f t="shared" si="18"/>
        <v>786424.46500000008</v>
      </c>
      <c r="L53">
        <f t="shared" si="18"/>
        <v>894116.40100000019</v>
      </c>
    </row>
    <row r="55" spans="3:12" x14ac:dyDescent="0.3">
      <c r="C55" t="s">
        <v>30</v>
      </c>
      <c r="G55">
        <f>'3 Statements'!G29</f>
        <v>900000</v>
      </c>
      <c r="H55">
        <f>G55+H29</f>
        <v>800000</v>
      </c>
      <c r="I55">
        <f t="shared" ref="I55:L55" si="19">H55+I29</f>
        <v>700000</v>
      </c>
      <c r="J55">
        <f t="shared" si="19"/>
        <v>600000</v>
      </c>
      <c r="K55">
        <f t="shared" si="19"/>
        <v>500000</v>
      </c>
      <c r="L55">
        <f t="shared" si="19"/>
        <v>400000</v>
      </c>
    </row>
    <row r="56" spans="3:12" x14ac:dyDescent="0.3">
      <c r="C56" t="s">
        <v>93</v>
      </c>
      <c r="G56" s="27">
        <f>'3 Statements'!$G$14*-1</f>
        <v>80000</v>
      </c>
      <c r="H56">
        <f>G55*H30</f>
        <v>72000</v>
      </c>
      <c r="I56">
        <f t="shared" ref="I56:L56" si="20">H55*I30</f>
        <v>64000</v>
      </c>
      <c r="J56">
        <f t="shared" si="20"/>
        <v>56000</v>
      </c>
      <c r="K56">
        <f t="shared" si="20"/>
        <v>48000</v>
      </c>
      <c r="L56">
        <f t="shared" si="20"/>
        <v>40000</v>
      </c>
    </row>
    <row r="58" spans="3:12" x14ac:dyDescent="0.3">
      <c r="C58" t="s">
        <v>78</v>
      </c>
      <c r="G58">
        <f>'3 Statements'!G15</f>
        <v>700000</v>
      </c>
      <c r="H58">
        <f>'3 Statements'!H15</f>
        <v>848000</v>
      </c>
      <c r="I58">
        <f>'3 Statements'!I15</f>
        <v>1043022.0800000001</v>
      </c>
      <c r="J58">
        <f>'3 Statements'!J15</f>
        <v>1160823.8800000001</v>
      </c>
      <c r="K58">
        <f>'3 Statements'!K15</f>
        <v>1335567.5749999997</v>
      </c>
      <c r="L58">
        <f>'3 Statements'!L15</f>
        <v>1541788.5839999996</v>
      </c>
    </row>
    <row r="59" spans="3:12" x14ac:dyDescent="0.3">
      <c r="C59" t="s">
        <v>11</v>
      </c>
      <c r="G59" s="27">
        <f>-'3 Statements'!G16</f>
        <v>70000</v>
      </c>
      <c r="H59">
        <f>H58*H32</f>
        <v>84800</v>
      </c>
      <c r="I59">
        <f t="shared" ref="I59:L59" si="21">I58*I32</f>
        <v>104302.20800000001</v>
      </c>
      <c r="J59">
        <f t="shared" si="21"/>
        <v>116082.38800000002</v>
      </c>
      <c r="K59">
        <f t="shared" si="21"/>
        <v>133556.75749999998</v>
      </c>
      <c r="L59">
        <f t="shared" si="21"/>
        <v>154178.85839999997</v>
      </c>
    </row>
    <row r="61" spans="3:12" x14ac:dyDescent="0.3">
      <c r="C61" t="str">
        <f>'3 Statements'!C23</f>
        <v>Account Receivables</v>
      </c>
      <c r="G61" s="27">
        <f>'3 Statements'!G23</f>
        <v>220000</v>
      </c>
      <c r="H61">
        <f>H44/days*H34</f>
        <v>256666.66666666663</v>
      </c>
      <c r="I61">
        <f>I44/days*I34</f>
        <v>298965.33333333331</v>
      </c>
      <c r="J61">
        <f>J44/days*J34</f>
        <v>332194.49999999994</v>
      </c>
      <c r="K61">
        <f>K44/days*K34</f>
        <v>368611.83333333326</v>
      </c>
      <c r="L61">
        <f>L44/days*L34</f>
        <v>411323.36666666664</v>
      </c>
    </row>
    <row r="62" spans="3:12" x14ac:dyDescent="0.3">
      <c r="C62" t="str">
        <f>'3 Statements'!C24</f>
        <v>Inventories</v>
      </c>
      <c r="G62" s="27">
        <f>'3 Statements'!G24</f>
        <v>190000</v>
      </c>
      <c r="H62">
        <f>H46/days*H35</f>
        <v>231518.51851851851</v>
      </c>
      <c r="I62">
        <f>I46/days*I35</f>
        <v>269672.7703703703</v>
      </c>
      <c r="J62">
        <f>J46/days*J35</f>
        <v>299646.14999999997</v>
      </c>
      <c r="K62">
        <f>K46/days*K35</f>
        <v>325420.95185185189</v>
      </c>
      <c r="L62">
        <f>L46/days*L35</f>
        <v>363127.9014814815</v>
      </c>
    </row>
    <row r="63" spans="3:12" x14ac:dyDescent="0.3">
      <c r="C63" t="str">
        <f>'3 Statements'!C28</f>
        <v>Accounts Payables</v>
      </c>
      <c r="G63" s="27">
        <f>'3 Statements'!G28</f>
        <v>200000</v>
      </c>
      <c r="H63">
        <f>H46/days*H36</f>
        <v>243703.70370370371</v>
      </c>
      <c r="I63">
        <f>I46/days*I36</f>
        <v>283866.07407407404</v>
      </c>
      <c r="J63">
        <f>J46/days*J36</f>
        <v>315417</v>
      </c>
      <c r="K63">
        <f>K46/days*K36</f>
        <v>342548.37037037045</v>
      </c>
      <c r="L63">
        <f>L46/days*L36</f>
        <v>382239.89629629633</v>
      </c>
    </row>
    <row r="65" spans="3:12" x14ac:dyDescent="0.3">
      <c r="C65" t="s">
        <v>41</v>
      </c>
      <c r="G65">
        <f>'3 Statements'!G17</f>
        <v>630000</v>
      </c>
      <c r="H65">
        <f>'3 Statements'!H17</f>
        <v>763200</v>
      </c>
      <c r="I65">
        <f>'3 Statements'!I17</f>
        <v>938719.87200000009</v>
      </c>
      <c r="J65">
        <f>'3 Statements'!J17</f>
        <v>1044741.4920000001</v>
      </c>
      <c r="K65">
        <f>'3 Statements'!K17</f>
        <v>1202010.8174999997</v>
      </c>
      <c r="L65">
        <f>'3 Statements'!L17</f>
        <v>1387609.7255999995</v>
      </c>
    </row>
    <row r="66" spans="3:12" x14ac:dyDescent="0.3">
      <c r="C66" t="s">
        <v>12</v>
      </c>
      <c r="G66" s="27">
        <f>'3 Statements'!$G$18*-1</f>
        <v>441000</v>
      </c>
      <c r="H66">
        <f>H65*H38</f>
        <v>572400</v>
      </c>
      <c r="I66">
        <f t="shared" ref="I66:L66" si="22">I65*I38</f>
        <v>750975.89760000014</v>
      </c>
      <c r="J66">
        <f t="shared" si="22"/>
        <v>888030.26820000017</v>
      </c>
      <c r="K66">
        <f t="shared" si="22"/>
        <v>1081809.7357499998</v>
      </c>
      <c r="L66">
        <f t="shared" si="22"/>
        <v>1248848.7530399996</v>
      </c>
    </row>
  </sheetData>
  <conditionalFormatting sqref="E1">
    <cfRule type="containsText" dxfId="11" priority="1" operator="containsText" text="ERROR">
      <formula>NOT(ISERROR(SEARCH("ERROR",E1)))</formula>
    </cfRule>
    <cfRule type="containsText" dxfId="10" priority="2" operator="containsText" text="OK">
      <formula>NOT(ISERROR(SEARCH("OK",E1)))</formula>
    </cfRule>
  </conditionalFormatting>
  <conditionalFormatting sqref="E2">
    <cfRule type="containsText" dxfId="9" priority="3" operator="containsText" text="error">
      <formula>NOT(ISERROR(SEARCH("error",E2)))</formula>
    </cfRule>
    <cfRule type="containsText" dxfId="8" priority="4" operator="containsText" text="ok">
      <formula>NOT(ISERROR(SEARCH("ok",E2)))</formula>
    </cfRule>
  </conditionalFormatting>
  <dataValidations disablePrompts="1" count="1">
    <dataValidation type="whole" operator="greaterThanOrEqual" allowBlank="1" showInputMessage="1" showErrorMessage="1" error="Do as directed" prompt="Please enter positive whole numbers" sqref="E14" xr:uid="{00000000-0002-0000-0200-000000000000}">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1"/>
  <sheetViews>
    <sheetView zoomScaleNormal="100" workbookViewId="0">
      <pane xSplit="5" ySplit="4" topLeftCell="F5" activePane="bottomRight" state="frozen"/>
      <selection pane="topRight"/>
      <selection pane="bottomLeft"/>
      <selection pane="bottomRight"/>
    </sheetView>
  </sheetViews>
  <sheetFormatPr defaultColWidth="0" defaultRowHeight="13" x14ac:dyDescent="0.3"/>
  <cols>
    <col min="1" max="2" width="1.69921875" customWidth="1"/>
    <col min="3" max="3" width="20.69921875" customWidth="1"/>
    <col min="4" max="4" width="1.69921875" customWidth="1"/>
    <col min="5" max="5" width="12.69921875" customWidth="1"/>
    <col min="6" max="6" width="1.69921875" customWidth="1"/>
    <col min="7" max="13" width="12.69921875" customWidth="1"/>
    <col min="14" max="16384" width="9.09765625" hidden="1"/>
  </cols>
  <sheetData>
    <row r="1" spans="1:13" ht="20" thickBot="1" x14ac:dyDescent="0.5">
      <c r="A1" s="16" t="str">
        <f>'Inputs &amp; Calc'!A1</f>
        <v>Style Fashions - in AED</v>
      </c>
      <c r="B1" s="16"/>
      <c r="C1" s="16"/>
      <c r="D1" s="16"/>
      <c r="E1" t="str">
        <f>IF(E34=0,"ok","ERROR")</f>
        <v>ok</v>
      </c>
    </row>
    <row r="2" spans="1:13" ht="15" thickTop="1" x14ac:dyDescent="0.35">
      <c r="C2" s="17" t="str">
        <f>'Inputs &amp; Calc'!C2</f>
        <v>Timeline Counter</v>
      </c>
      <c r="D2" s="17"/>
      <c r="E2" s="17"/>
      <c r="F2" s="17"/>
      <c r="G2" s="17">
        <f>'Inputs &amp; Calc'!G2</f>
        <v>0</v>
      </c>
      <c r="H2" s="17">
        <f>'Inputs &amp; Calc'!H2</f>
        <v>1</v>
      </c>
      <c r="I2" s="17">
        <f>'Inputs &amp; Calc'!I2</f>
        <v>2</v>
      </c>
      <c r="J2" s="17">
        <f>'Inputs &amp; Calc'!J2</f>
        <v>3</v>
      </c>
      <c r="K2" s="17">
        <f>'Inputs &amp; Calc'!K2</f>
        <v>4</v>
      </c>
      <c r="L2" s="17">
        <f>'Inputs &amp; Calc'!L2</f>
        <v>5</v>
      </c>
    </row>
    <row r="3" spans="1:13" ht="14.5" x14ac:dyDescent="0.35">
      <c r="C3" s="17" t="str">
        <f>'Inputs &amp; Calc'!C3</f>
        <v>Financial Year End</v>
      </c>
      <c r="D3" s="17"/>
      <c r="E3" s="17"/>
      <c r="F3" s="17"/>
      <c r="G3" s="18">
        <f>'Inputs &amp; Calc'!G3</f>
        <v>43100</v>
      </c>
      <c r="H3" s="18">
        <f>'Inputs &amp; Calc'!H3</f>
        <v>43465</v>
      </c>
      <c r="I3" s="18">
        <f>'Inputs &amp; Calc'!I3</f>
        <v>43830</v>
      </c>
      <c r="J3" s="18">
        <f>'Inputs &amp; Calc'!J3</f>
        <v>44196</v>
      </c>
      <c r="K3" s="18">
        <f>'Inputs &amp; Calc'!K3</f>
        <v>44561</v>
      </c>
      <c r="L3" s="18">
        <f>'Inputs &amp; Calc'!L3</f>
        <v>44926</v>
      </c>
    </row>
    <row r="4" spans="1:13" ht="14.5" x14ac:dyDescent="0.35">
      <c r="C4" s="17" t="str">
        <f>'Inputs &amp; Calc'!C4</f>
        <v>Data Type</v>
      </c>
      <c r="D4" s="17"/>
      <c r="E4" s="17"/>
      <c r="F4" s="17"/>
      <c r="G4" s="17" t="str">
        <f>'Inputs &amp; Calc'!G4</f>
        <v>Historic</v>
      </c>
      <c r="H4" s="17" t="str">
        <f>'Inputs &amp; Calc'!H4</f>
        <v>Forecast</v>
      </c>
      <c r="I4" s="17" t="str">
        <f>'Inputs &amp; Calc'!I4</f>
        <v>Forecast</v>
      </c>
      <c r="J4" s="17" t="str">
        <f>'Inputs &amp; Calc'!J4</f>
        <v>Forecast</v>
      </c>
      <c r="K4" s="17" t="str">
        <f>'Inputs &amp; Calc'!K4</f>
        <v>Forecast</v>
      </c>
      <c r="L4" s="17" t="str">
        <f>'Inputs &amp; Calc'!L4</f>
        <v>Forecast</v>
      </c>
    </row>
    <row r="5" spans="1:13" ht="15.5" x14ac:dyDescent="0.35">
      <c r="A5" s="12" t="s">
        <v>3</v>
      </c>
      <c r="B5" s="12"/>
      <c r="C5" s="12"/>
      <c r="D5" s="12"/>
      <c r="E5" s="12"/>
      <c r="F5" s="12"/>
      <c r="G5" s="12"/>
      <c r="H5" s="12"/>
      <c r="I5" s="12"/>
      <c r="J5" s="12"/>
      <c r="K5" s="12"/>
      <c r="L5" s="12"/>
      <c r="M5" s="12"/>
    </row>
    <row r="6" spans="1:13" x14ac:dyDescent="0.3">
      <c r="C6" t="s">
        <v>2</v>
      </c>
      <c r="G6" s="14">
        <v>2400000</v>
      </c>
      <c r="H6">
        <f>'Inputs &amp; Calc'!H44</f>
        <v>2800000</v>
      </c>
      <c r="I6">
        <f>'Inputs &amp; Calc'!I44</f>
        <v>3261440</v>
      </c>
      <c r="J6">
        <f>'Inputs &amp; Calc'!J44</f>
        <v>3623940</v>
      </c>
      <c r="K6">
        <f>'Inputs &amp; Calc'!K44</f>
        <v>4021220</v>
      </c>
      <c r="L6">
        <f>'Inputs &amp; Calc'!L44</f>
        <v>4487164</v>
      </c>
    </row>
    <row r="7" spans="1:13" x14ac:dyDescent="0.3">
      <c r="C7" t="s">
        <v>4</v>
      </c>
      <c r="G7" s="14">
        <v>-1080000</v>
      </c>
      <c r="H7">
        <f>-'Inputs &amp; Calc'!H46</f>
        <v>-1316000</v>
      </c>
      <c r="I7">
        <f>-'Inputs &amp; Calc'!I46</f>
        <v>-1532876.7999999998</v>
      </c>
      <c r="J7">
        <f>-'Inputs &amp; Calc'!J46</f>
        <v>-1703251.7999999998</v>
      </c>
      <c r="K7">
        <f>-'Inputs &amp; Calc'!K46</f>
        <v>-1849761.2000000002</v>
      </c>
      <c r="L7">
        <f>-'Inputs &amp; Calc'!L46</f>
        <v>-2064095.4400000002</v>
      </c>
    </row>
    <row r="8" spans="1:13" x14ac:dyDescent="0.3">
      <c r="B8" s="19" t="s">
        <v>5</v>
      </c>
      <c r="C8" s="19"/>
      <c r="D8" s="19"/>
      <c r="E8" s="19"/>
      <c r="F8" s="19"/>
      <c r="G8" s="19">
        <f>SUM(G6:G7)</f>
        <v>1320000</v>
      </c>
      <c r="H8" s="19">
        <f>SUM(H6:H7)</f>
        <v>1484000</v>
      </c>
      <c r="I8" s="19">
        <f t="shared" ref="I8:L8" si="0">SUM(I6:I7)</f>
        <v>1728563.2000000002</v>
      </c>
      <c r="J8" s="19">
        <f t="shared" si="0"/>
        <v>1920688.2000000002</v>
      </c>
      <c r="K8" s="19">
        <f t="shared" si="0"/>
        <v>2171458.7999999998</v>
      </c>
      <c r="L8" s="19">
        <f t="shared" si="0"/>
        <v>2423068.5599999996</v>
      </c>
    </row>
    <row r="9" spans="1:13" x14ac:dyDescent="0.3">
      <c r="C9" t="s">
        <v>6</v>
      </c>
      <c r="G9" s="14">
        <v>-200000</v>
      </c>
      <c r="H9">
        <f>-'Inputs &amp; Calc'!H47</f>
        <v>-200000</v>
      </c>
      <c r="I9">
        <f>-'Inputs &amp; Calc'!I47</f>
        <v>-200000</v>
      </c>
      <c r="J9">
        <f>-'Inputs &amp; Calc'!J47</f>
        <v>-240000</v>
      </c>
      <c r="K9">
        <f>-'Inputs &amp; Calc'!K47</f>
        <v>-240000</v>
      </c>
      <c r="L9">
        <f>-'Inputs &amp; Calc'!L47</f>
        <v>-240000</v>
      </c>
    </row>
    <row r="10" spans="1:13" x14ac:dyDescent="0.3">
      <c r="C10" t="s">
        <v>54</v>
      </c>
      <c r="G10" s="14">
        <v>-240000</v>
      </c>
      <c r="H10">
        <f>-'Inputs &amp; Calc'!H48</f>
        <v>-280000</v>
      </c>
      <c r="I10">
        <f>-'Inputs &amp; Calc'!I48</f>
        <v>-326144</v>
      </c>
      <c r="J10">
        <f>-'Inputs &amp; Calc'!J48</f>
        <v>-362394</v>
      </c>
      <c r="K10">
        <f>-'Inputs &amp; Calc'!K48</f>
        <v>-442334.2</v>
      </c>
      <c r="L10">
        <f>-'Inputs &amp; Calc'!L48</f>
        <v>-493588.04</v>
      </c>
    </row>
    <row r="11" spans="1:13" x14ac:dyDescent="0.3">
      <c r="B11" s="19" t="s">
        <v>7</v>
      </c>
      <c r="C11" s="19"/>
      <c r="D11" s="19"/>
      <c r="E11" s="19"/>
      <c r="F11" s="19"/>
      <c r="G11" s="19">
        <f>SUM(G8:G10)</f>
        <v>880000</v>
      </c>
      <c r="H11" s="19">
        <f t="shared" ref="H11:L11" si="1">SUM(H8:H10)</f>
        <v>1004000</v>
      </c>
      <c r="I11" s="19">
        <f t="shared" si="1"/>
        <v>1202419.2000000002</v>
      </c>
      <c r="J11" s="19">
        <f t="shared" si="1"/>
        <v>1318294.2000000002</v>
      </c>
      <c r="K11" s="19">
        <f t="shared" si="1"/>
        <v>1489124.5999999999</v>
      </c>
      <c r="L11" s="19">
        <f t="shared" si="1"/>
        <v>1689480.5199999996</v>
      </c>
    </row>
    <row r="12" spans="1:13" x14ac:dyDescent="0.3">
      <c r="C12" t="s">
        <v>8</v>
      </c>
      <c r="G12" s="14">
        <v>-100000</v>
      </c>
      <c r="H12">
        <f>-'Inputs &amp; Calc'!H51</f>
        <v>-84000</v>
      </c>
      <c r="I12">
        <f>-'Inputs &amp; Calc'!I51</f>
        <v>-95397.12000000001</v>
      </c>
      <c r="J12">
        <f>-'Inputs &amp; Calc'!J51</f>
        <v>-101470.32000000004</v>
      </c>
      <c r="K12">
        <f>-'Inputs &amp; Calc'!K51</f>
        <v>-105557.02500000005</v>
      </c>
      <c r="L12">
        <f>-'Inputs &amp; Calc'!L51</f>
        <v>-107691.93600000006</v>
      </c>
    </row>
    <row r="13" spans="1:13" x14ac:dyDescent="0.3">
      <c r="B13" s="19" t="s">
        <v>9</v>
      </c>
      <c r="C13" s="19"/>
      <c r="D13" s="19"/>
      <c r="E13" s="19"/>
      <c r="F13" s="19"/>
      <c r="G13" s="19">
        <f>SUM(G11:G12)</f>
        <v>780000</v>
      </c>
      <c r="H13" s="19">
        <f t="shared" ref="H13:L13" si="2">SUM(H11:H12)</f>
        <v>920000</v>
      </c>
      <c r="I13" s="19">
        <f t="shared" si="2"/>
        <v>1107022.08</v>
      </c>
      <c r="J13" s="19">
        <f t="shared" si="2"/>
        <v>1216823.8800000001</v>
      </c>
      <c r="K13" s="19">
        <f t="shared" si="2"/>
        <v>1383567.5749999997</v>
      </c>
      <c r="L13" s="19">
        <f t="shared" si="2"/>
        <v>1581788.5839999996</v>
      </c>
    </row>
    <row r="14" spans="1:13" x14ac:dyDescent="0.3">
      <c r="C14" t="s">
        <v>10</v>
      </c>
      <c r="G14" s="14">
        <v>-80000</v>
      </c>
      <c r="H14">
        <f>-'Inputs &amp; Calc'!H56</f>
        <v>-72000</v>
      </c>
      <c r="I14">
        <f>-'Inputs &amp; Calc'!I56</f>
        <v>-64000</v>
      </c>
      <c r="J14">
        <f>-'Inputs &amp; Calc'!J56</f>
        <v>-56000</v>
      </c>
      <c r="K14">
        <f>-'Inputs &amp; Calc'!K56</f>
        <v>-48000</v>
      </c>
      <c r="L14">
        <f>-'Inputs &amp; Calc'!L56</f>
        <v>-40000</v>
      </c>
    </row>
    <row r="15" spans="1:13" x14ac:dyDescent="0.3">
      <c r="B15" s="19" t="s">
        <v>78</v>
      </c>
      <c r="C15" s="19"/>
      <c r="D15" s="19"/>
      <c r="E15" s="19"/>
      <c r="F15" s="19"/>
      <c r="G15" s="19">
        <f>SUM(G13:G14)</f>
        <v>700000</v>
      </c>
      <c r="H15" s="19">
        <f t="shared" ref="H15:L15" si="3">SUM(H13:H14)</f>
        <v>848000</v>
      </c>
      <c r="I15" s="19">
        <f t="shared" si="3"/>
        <v>1043022.0800000001</v>
      </c>
      <c r="J15" s="19">
        <f t="shared" si="3"/>
        <v>1160823.8800000001</v>
      </c>
      <c r="K15" s="19">
        <f t="shared" si="3"/>
        <v>1335567.5749999997</v>
      </c>
      <c r="L15" s="19">
        <f t="shared" si="3"/>
        <v>1541788.5839999996</v>
      </c>
    </row>
    <row r="16" spans="1:13" x14ac:dyDescent="0.3">
      <c r="C16" t="s">
        <v>11</v>
      </c>
      <c r="G16" s="14">
        <v>-70000</v>
      </c>
      <c r="H16">
        <f>-'Inputs &amp; Calc'!H59</f>
        <v>-84800</v>
      </c>
      <c r="I16">
        <f>-'Inputs &amp; Calc'!I59</f>
        <v>-104302.20800000001</v>
      </c>
      <c r="J16">
        <f>-'Inputs &amp; Calc'!J59</f>
        <v>-116082.38800000002</v>
      </c>
      <c r="K16">
        <f>-'Inputs &amp; Calc'!K59</f>
        <v>-133556.75749999998</v>
      </c>
      <c r="L16">
        <f>-'Inputs &amp; Calc'!L59</f>
        <v>-154178.85839999997</v>
      </c>
    </row>
    <row r="17" spans="1:13" x14ac:dyDescent="0.3">
      <c r="B17" s="19" t="s">
        <v>41</v>
      </c>
      <c r="C17" s="19"/>
      <c r="D17" s="19"/>
      <c r="E17" s="19"/>
      <c r="F17" s="19"/>
      <c r="G17" s="19">
        <f>SUM(G15:G16)</f>
        <v>630000</v>
      </c>
      <c r="H17" s="19">
        <f t="shared" ref="H17:L17" si="4">SUM(H15:H16)</f>
        <v>763200</v>
      </c>
      <c r="I17" s="19">
        <f t="shared" si="4"/>
        <v>938719.87200000009</v>
      </c>
      <c r="J17" s="19">
        <f t="shared" si="4"/>
        <v>1044741.4920000001</v>
      </c>
      <c r="K17" s="19">
        <f t="shared" si="4"/>
        <v>1202010.8174999997</v>
      </c>
      <c r="L17" s="19">
        <f t="shared" si="4"/>
        <v>1387609.7255999995</v>
      </c>
    </row>
    <row r="18" spans="1:13" x14ac:dyDescent="0.3">
      <c r="C18" t="s">
        <v>12</v>
      </c>
      <c r="G18" s="14">
        <v>-441000</v>
      </c>
      <c r="H18">
        <f>-'Inputs &amp; Calc'!H66</f>
        <v>-572400</v>
      </c>
      <c r="I18">
        <f>-'Inputs &amp; Calc'!I66</f>
        <v>-750975.89760000014</v>
      </c>
      <c r="J18">
        <f>-'Inputs &amp; Calc'!J66</f>
        <v>-888030.26820000017</v>
      </c>
      <c r="K18">
        <f>-'Inputs &amp; Calc'!K66</f>
        <v>-1081809.7357499998</v>
      </c>
      <c r="L18">
        <f>-'Inputs &amp; Calc'!L66</f>
        <v>-1248848.7530399996</v>
      </c>
    </row>
    <row r="19" spans="1:13" x14ac:dyDescent="0.3">
      <c r="B19" s="19" t="s">
        <v>13</v>
      </c>
      <c r="C19" s="19"/>
      <c r="D19" s="19"/>
      <c r="E19" s="19"/>
      <c r="F19" s="19"/>
      <c r="G19" s="19">
        <f>SUM(G17:G18)</f>
        <v>189000</v>
      </c>
      <c r="H19" s="19">
        <f t="shared" ref="H19:L19" si="5">SUM(H17:H18)</f>
        <v>190800</v>
      </c>
      <c r="I19" s="19">
        <f t="shared" si="5"/>
        <v>187743.97439999995</v>
      </c>
      <c r="J19" s="19">
        <f t="shared" si="5"/>
        <v>156711.22379999992</v>
      </c>
      <c r="K19" s="19">
        <f t="shared" si="5"/>
        <v>120201.0817499999</v>
      </c>
      <c r="L19" s="19">
        <f t="shared" si="5"/>
        <v>138760.97255999991</v>
      </c>
    </row>
    <row r="21" spans="1:13" ht="15.5" x14ac:dyDescent="0.35">
      <c r="A21" s="12" t="s">
        <v>14</v>
      </c>
      <c r="B21" s="12"/>
      <c r="C21" s="12"/>
      <c r="D21" s="12"/>
      <c r="E21" s="12"/>
      <c r="F21" s="12"/>
      <c r="G21" s="12"/>
      <c r="H21" s="12"/>
      <c r="I21" s="12"/>
      <c r="J21" s="12"/>
      <c r="K21" s="12"/>
      <c r="L21" s="12"/>
      <c r="M21" s="12"/>
    </row>
    <row r="22" spans="1:13" x14ac:dyDescent="0.3">
      <c r="C22" t="s">
        <v>15</v>
      </c>
      <c r="G22">
        <f t="shared" ref="G22:L22" si="6">G51</f>
        <v>350000</v>
      </c>
      <c r="H22">
        <f t="shared" si="6"/>
        <v>350318.51851851854</v>
      </c>
      <c r="I22">
        <f t="shared" si="6"/>
        <v>346404.26477037021</v>
      </c>
      <c r="J22">
        <f t="shared" si="6"/>
        <v>327976.58819999953</v>
      </c>
      <c r="K22">
        <f t="shared" si="6"/>
        <v>277931.23013518506</v>
      </c>
      <c r="L22">
        <f t="shared" si="6"/>
        <v>249042.26165814803</v>
      </c>
    </row>
    <row r="23" spans="1:13" x14ac:dyDescent="0.3">
      <c r="C23" s="28" t="s">
        <v>16</v>
      </c>
      <c r="G23" s="14">
        <v>220000</v>
      </c>
      <c r="H23">
        <f>'Inputs &amp; Calc'!H61</f>
        <v>256666.66666666663</v>
      </c>
      <c r="I23">
        <f>'Inputs &amp; Calc'!I61</f>
        <v>298965.33333333331</v>
      </c>
      <c r="J23">
        <f>'Inputs &amp; Calc'!J61</f>
        <v>332194.49999999994</v>
      </c>
      <c r="K23">
        <f>'Inputs &amp; Calc'!K61</f>
        <v>368611.83333333326</v>
      </c>
      <c r="L23">
        <f>'Inputs &amp; Calc'!L61</f>
        <v>411323.36666666664</v>
      </c>
    </row>
    <row r="24" spans="1:13" x14ac:dyDescent="0.3">
      <c r="C24" s="28" t="s">
        <v>17</v>
      </c>
      <c r="G24" s="14">
        <v>190000</v>
      </c>
      <c r="H24">
        <f>'Inputs &amp; Calc'!H62</f>
        <v>231518.51851851851</v>
      </c>
      <c r="I24">
        <f>'Inputs &amp; Calc'!I62</f>
        <v>269672.7703703703</v>
      </c>
      <c r="J24">
        <f>'Inputs &amp; Calc'!J62</f>
        <v>299646.14999999997</v>
      </c>
      <c r="K24">
        <f>'Inputs &amp; Calc'!K62</f>
        <v>325420.95185185189</v>
      </c>
      <c r="L24">
        <f>'Inputs &amp; Calc'!L62</f>
        <v>363127.9014814815</v>
      </c>
    </row>
    <row r="25" spans="1:13" x14ac:dyDescent="0.3">
      <c r="C25" t="s">
        <v>33</v>
      </c>
      <c r="G25" s="14">
        <v>1000000</v>
      </c>
      <c r="H25">
        <f>'Inputs &amp; Calc'!H52</f>
        <v>1140000</v>
      </c>
      <c r="I25">
        <f>'Inputs &amp; Calc'!I52</f>
        <v>1286764.8</v>
      </c>
      <c r="J25">
        <f>'Inputs &amp; Calc'!J52</f>
        <v>1431722.4000000001</v>
      </c>
      <c r="K25">
        <f>'Inputs &amp; Calc'!K52</f>
        <v>1572465.1</v>
      </c>
      <c r="L25">
        <f>'Inputs &amp; Calc'!L52</f>
        <v>1707080.02</v>
      </c>
    </row>
    <row r="26" spans="1:13" x14ac:dyDescent="0.3">
      <c r="C26" t="s">
        <v>34</v>
      </c>
      <c r="G26" s="14">
        <v>-400000</v>
      </c>
      <c r="H26">
        <f>-'Inputs &amp; Calc'!H53</f>
        <v>-484000</v>
      </c>
      <c r="I26">
        <f>-'Inputs &amp; Calc'!I53</f>
        <v>-579397.12</v>
      </c>
      <c r="J26">
        <f>-'Inputs &amp; Calc'!J53</f>
        <v>-680867.44000000006</v>
      </c>
      <c r="K26">
        <f>-'Inputs &amp; Calc'!K53</f>
        <v>-786424.46500000008</v>
      </c>
      <c r="L26">
        <f>-'Inputs &amp; Calc'!L53</f>
        <v>-894116.40100000019</v>
      </c>
    </row>
    <row r="27" spans="1:13" x14ac:dyDescent="0.3">
      <c r="B27" s="19" t="s">
        <v>18</v>
      </c>
      <c r="C27" s="19"/>
      <c r="D27" s="19"/>
      <c r="E27" s="19"/>
      <c r="F27" s="19"/>
      <c r="G27" s="19">
        <f>SUM(G22:G26)</f>
        <v>1360000</v>
      </c>
      <c r="H27" s="19">
        <f t="shared" ref="H27:L27" si="7">SUM(H22:H26)</f>
        <v>1494503.7037037038</v>
      </c>
      <c r="I27" s="19">
        <f t="shared" si="7"/>
        <v>1622410.0484740734</v>
      </c>
      <c r="J27" s="19">
        <f t="shared" si="7"/>
        <v>1710672.1981999995</v>
      </c>
      <c r="K27" s="19">
        <f t="shared" si="7"/>
        <v>1758004.6503203704</v>
      </c>
      <c r="L27" s="19">
        <f t="shared" si="7"/>
        <v>1836457.1488062958</v>
      </c>
    </row>
    <row r="28" spans="1:13" x14ac:dyDescent="0.3">
      <c r="C28" s="28" t="s">
        <v>19</v>
      </c>
      <c r="G28" s="14">
        <v>200000</v>
      </c>
      <c r="H28">
        <f>'Inputs &amp; Calc'!H63</f>
        <v>243703.70370370371</v>
      </c>
      <c r="I28">
        <f>'Inputs &amp; Calc'!I63</f>
        <v>283866.07407407404</v>
      </c>
      <c r="J28">
        <f>'Inputs &amp; Calc'!J63</f>
        <v>315417</v>
      </c>
      <c r="K28">
        <f>'Inputs &amp; Calc'!K63</f>
        <v>342548.37037037045</v>
      </c>
      <c r="L28">
        <f>'Inputs &amp; Calc'!L63</f>
        <v>382239.89629629633</v>
      </c>
    </row>
    <row r="29" spans="1:13" x14ac:dyDescent="0.3">
      <c r="C29" t="s">
        <v>30</v>
      </c>
      <c r="G29" s="14">
        <v>900000</v>
      </c>
      <c r="H29">
        <f>'Inputs &amp; Calc'!H55</f>
        <v>800000</v>
      </c>
      <c r="I29">
        <f>'Inputs &amp; Calc'!I55</f>
        <v>700000</v>
      </c>
      <c r="J29">
        <f>'Inputs &amp; Calc'!J55</f>
        <v>600000</v>
      </c>
      <c r="K29">
        <f>'Inputs &amp; Calc'!K55</f>
        <v>500000</v>
      </c>
      <c r="L29">
        <f>'Inputs &amp; Calc'!L55</f>
        <v>400000</v>
      </c>
    </row>
    <row r="30" spans="1:13" x14ac:dyDescent="0.3">
      <c r="C30" t="s">
        <v>31</v>
      </c>
      <c r="G30" s="14">
        <v>60000</v>
      </c>
      <c r="H30">
        <f t="shared" ref="H30:L30" si="8">G30</f>
        <v>60000</v>
      </c>
      <c r="I30">
        <f t="shared" si="8"/>
        <v>60000</v>
      </c>
      <c r="J30">
        <f t="shared" si="8"/>
        <v>60000</v>
      </c>
      <c r="K30">
        <f t="shared" si="8"/>
        <v>60000</v>
      </c>
      <c r="L30">
        <f t="shared" si="8"/>
        <v>60000</v>
      </c>
    </row>
    <row r="31" spans="1:13" x14ac:dyDescent="0.3">
      <c r="C31" t="s">
        <v>20</v>
      </c>
      <c r="G31" s="14">
        <v>200000</v>
      </c>
      <c r="H31">
        <f>G31+H19</f>
        <v>390800</v>
      </c>
      <c r="I31">
        <f t="shared" ref="I31:L31" si="9">H31+I19</f>
        <v>578543.97439999995</v>
      </c>
      <c r="J31">
        <f t="shared" si="9"/>
        <v>735255.19819999987</v>
      </c>
      <c r="K31">
        <f t="shared" si="9"/>
        <v>855456.27994999976</v>
      </c>
      <c r="L31">
        <f t="shared" si="9"/>
        <v>994217.25250999967</v>
      </c>
    </row>
    <row r="32" spans="1:13" x14ac:dyDescent="0.3">
      <c r="B32" s="19" t="s">
        <v>32</v>
      </c>
      <c r="C32" s="19"/>
      <c r="D32" s="19"/>
      <c r="E32" s="19"/>
      <c r="F32" s="19"/>
      <c r="G32" s="19">
        <f>SUM(G28:G31)</f>
        <v>1360000</v>
      </c>
      <c r="H32" s="19">
        <f t="shared" ref="H32:L32" si="10">SUM(H28:H31)</f>
        <v>1494503.7037037038</v>
      </c>
      <c r="I32" s="19">
        <f t="shared" si="10"/>
        <v>1622410.0484740739</v>
      </c>
      <c r="J32" s="19">
        <f t="shared" si="10"/>
        <v>1710672.1982</v>
      </c>
      <c r="K32" s="19">
        <f t="shared" si="10"/>
        <v>1758004.6503203702</v>
      </c>
      <c r="L32" s="19">
        <f t="shared" si="10"/>
        <v>1836457.1488062958</v>
      </c>
    </row>
    <row r="34" spans="1:13" x14ac:dyDescent="0.3">
      <c r="C34" t="s">
        <v>39</v>
      </c>
      <c r="E34">
        <f>SUM(G34:L34)</f>
        <v>0</v>
      </c>
      <c r="G34">
        <f>G27-G32</f>
        <v>0</v>
      </c>
      <c r="H34">
        <f t="shared" ref="H34:L34" si="11">H27-H32</f>
        <v>0</v>
      </c>
      <c r="I34">
        <f t="shared" si="11"/>
        <v>0</v>
      </c>
      <c r="J34">
        <f t="shared" si="11"/>
        <v>0</v>
      </c>
      <c r="K34">
        <f t="shared" si="11"/>
        <v>0</v>
      </c>
      <c r="L34">
        <f t="shared" si="11"/>
        <v>0</v>
      </c>
    </row>
    <row r="36" spans="1:13" ht="15.5" x14ac:dyDescent="0.35">
      <c r="A36" s="12" t="s">
        <v>40</v>
      </c>
      <c r="B36" s="12"/>
      <c r="C36" s="12"/>
      <c r="D36" s="12"/>
      <c r="E36" s="12"/>
      <c r="F36" s="12"/>
      <c r="G36" s="12"/>
      <c r="H36" s="12"/>
      <c r="I36" s="12"/>
      <c r="J36" s="12"/>
      <c r="K36" s="12"/>
      <c r="L36" s="12"/>
      <c r="M36" s="12"/>
    </row>
    <row r="37" spans="1:13" x14ac:dyDescent="0.3">
      <c r="C37" t="s">
        <v>41</v>
      </c>
      <c r="G37" s="20"/>
      <c r="H37">
        <f>H17</f>
        <v>763200</v>
      </c>
      <c r="I37">
        <f t="shared" ref="I37:L37" si="12">I17</f>
        <v>938719.87200000009</v>
      </c>
      <c r="J37">
        <f t="shared" si="12"/>
        <v>1044741.4920000001</v>
      </c>
      <c r="K37">
        <f t="shared" si="12"/>
        <v>1202010.8174999997</v>
      </c>
      <c r="L37">
        <f t="shared" si="12"/>
        <v>1387609.7255999995</v>
      </c>
    </row>
    <row r="38" spans="1:13" x14ac:dyDescent="0.3">
      <c r="C38" t="s">
        <v>42</v>
      </c>
      <c r="G38" s="20"/>
      <c r="H38">
        <f>'Inputs &amp; Calc'!H51</f>
        <v>84000</v>
      </c>
      <c r="I38">
        <f>'Inputs &amp; Calc'!I51</f>
        <v>95397.12000000001</v>
      </c>
      <c r="J38">
        <f>'Inputs &amp; Calc'!J51</f>
        <v>101470.32000000004</v>
      </c>
      <c r="K38">
        <f>'Inputs &amp; Calc'!K51</f>
        <v>105557.02500000005</v>
      </c>
      <c r="L38">
        <f>'Inputs &amp; Calc'!L51</f>
        <v>107691.93600000006</v>
      </c>
    </row>
    <row r="39" spans="1:13" x14ac:dyDescent="0.3">
      <c r="C39" t="s">
        <v>43</v>
      </c>
      <c r="G39" s="20"/>
      <c r="H39">
        <f>G23-H23</f>
        <v>-36666.666666666628</v>
      </c>
      <c r="I39">
        <f t="shared" ref="I39:L39" si="13">H23-I23</f>
        <v>-42298.666666666686</v>
      </c>
      <c r="J39">
        <f t="shared" si="13"/>
        <v>-33229.166666666628</v>
      </c>
      <c r="K39">
        <f t="shared" si="13"/>
        <v>-36417.333333333314</v>
      </c>
      <c r="L39">
        <f t="shared" si="13"/>
        <v>-42711.533333333384</v>
      </c>
    </row>
    <row r="40" spans="1:13" x14ac:dyDescent="0.3">
      <c r="C40" t="s">
        <v>44</v>
      </c>
      <c r="G40" s="20"/>
      <c r="H40">
        <f>G24-H24</f>
        <v>-41518.518518518511</v>
      </c>
      <c r="I40">
        <f t="shared" ref="I40:L40" si="14">H24-I24</f>
        <v>-38154.25185185179</v>
      </c>
      <c r="J40">
        <f t="shared" si="14"/>
        <v>-29973.379629629664</v>
      </c>
      <c r="K40">
        <f t="shared" si="14"/>
        <v>-25774.801851851924</v>
      </c>
      <c r="L40">
        <f t="shared" si="14"/>
        <v>-37706.949629629613</v>
      </c>
    </row>
    <row r="41" spans="1:13" x14ac:dyDescent="0.3">
      <c r="C41" t="s">
        <v>45</v>
      </c>
      <c r="G41" s="20"/>
      <c r="H41">
        <f>H28-G28</f>
        <v>43703.703703703708</v>
      </c>
      <c r="I41">
        <f t="shared" ref="I41:L41" si="15">I28-H28</f>
        <v>40162.370370370336</v>
      </c>
      <c r="J41">
        <f t="shared" si="15"/>
        <v>31550.925925925956</v>
      </c>
      <c r="K41">
        <f t="shared" si="15"/>
        <v>27131.370370370452</v>
      </c>
      <c r="L41">
        <f t="shared" si="15"/>
        <v>39691.525925925875</v>
      </c>
    </row>
    <row r="42" spans="1:13" x14ac:dyDescent="0.3">
      <c r="B42" s="19" t="s">
        <v>46</v>
      </c>
      <c r="C42" s="19"/>
      <c r="D42" s="19"/>
      <c r="E42" s="19"/>
      <c r="F42" s="19"/>
      <c r="G42" s="21">
        <f>SUM(G37:G41)</f>
        <v>0</v>
      </c>
      <c r="H42" s="19">
        <f t="shared" ref="H42:L42" si="16">SUM(H37:H41)</f>
        <v>812718.51851851854</v>
      </c>
      <c r="I42" s="19">
        <f t="shared" si="16"/>
        <v>993826.44385185186</v>
      </c>
      <c r="J42" s="19">
        <f t="shared" si="16"/>
        <v>1114560.1916296296</v>
      </c>
      <c r="K42" s="19">
        <f t="shared" si="16"/>
        <v>1272507.0776851852</v>
      </c>
      <c r="L42" s="19">
        <f t="shared" si="16"/>
        <v>1454574.7045629625</v>
      </c>
    </row>
    <row r="43" spans="1:13" x14ac:dyDescent="0.3">
      <c r="C43" t="s">
        <v>47</v>
      </c>
      <c r="G43" s="20"/>
      <c r="H43">
        <f>-'Inputs &amp; Calc'!H50</f>
        <v>-140000</v>
      </c>
      <c r="I43">
        <f>-'Inputs &amp; Calc'!I50</f>
        <v>-146764.80000000002</v>
      </c>
      <c r="J43">
        <f>-'Inputs &amp; Calc'!J50</f>
        <v>-144957.60000000003</v>
      </c>
      <c r="K43">
        <f>-'Inputs &amp; Calc'!K50</f>
        <v>-140742.70000000004</v>
      </c>
      <c r="L43">
        <f>-'Inputs &amp; Calc'!L50</f>
        <v>-134614.92000000004</v>
      </c>
    </row>
    <row r="44" spans="1:13" x14ac:dyDescent="0.3">
      <c r="C44" t="s">
        <v>48</v>
      </c>
      <c r="G44" s="20"/>
      <c r="H44">
        <f>'Inputs &amp; Calc'!H29</f>
        <v>-100000</v>
      </c>
      <c r="I44">
        <f>'Inputs &amp; Calc'!I29</f>
        <v>-100000</v>
      </c>
      <c r="J44">
        <f>'Inputs &amp; Calc'!J29</f>
        <v>-100000</v>
      </c>
      <c r="K44">
        <f>'Inputs &amp; Calc'!K29</f>
        <v>-100000</v>
      </c>
      <c r="L44">
        <f>'Inputs &amp; Calc'!L29</f>
        <v>-100000</v>
      </c>
    </row>
    <row r="45" spans="1:13" x14ac:dyDescent="0.3">
      <c r="C45" t="s">
        <v>49</v>
      </c>
      <c r="G45" s="20"/>
      <c r="H45" s="20"/>
      <c r="I45" s="20"/>
      <c r="J45" s="20"/>
      <c r="K45" s="20"/>
      <c r="L45" s="20"/>
    </row>
    <row r="46" spans="1:13" x14ac:dyDescent="0.3">
      <c r="C46" t="s">
        <v>12</v>
      </c>
      <c r="G46" s="20"/>
      <c r="H46">
        <f>H18</f>
        <v>-572400</v>
      </c>
      <c r="I46">
        <f t="shared" ref="I46:L46" si="17">I18</f>
        <v>-750975.89760000014</v>
      </c>
      <c r="J46">
        <f t="shared" si="17"/>
        <v>-888030.26820000017</v>
      </c>
      <c r="K46">
        <f t="shared" si="17"/>
        <v>-1081809.7357499998</v>
      </c>
      <c r="L46">
        <f t="shared" si="17"/>
        <v>-1248848.7530399996</v>
      </c>
    </row>
    <row r="47" spans="1:13" x14ac:dyDescent="0.3">
      <c r="B47" s="19" t="s">
        <v>50</v>
      </c>
      <c r="C47" s="19"/>
      <c r="D47" s="19"/>
      <c r="E47" s="19"/>
      <c r="F47" s="19"/>
      <c r="G47" s="21">
        <f>SUM(G42:G46)</f>
        <v>0</v>
      </c>
      <c r="H47" s="19">
        <f t="shared" ref="H47:L47" si="18">SUM(H42:H46)</f>
        <v>318.51851851854008</v>
      </c>
      <c r="I47" s="19">
        <f t="shared" si="18"/>
        <v>-3914.2537481483305</v>
      </c>
      <c r="J47" s="19">
        <f t="shared" si="18"/>
        <v>-18427.676570370677</v>
      </c>
      <c r="K47" s="19">
        <f t="shared" si="18"/>
        <v>-50045.358064814471</v>
      </c>
      <c r="L47" s="19">
        <f t="shared" si="18"/>
        <v>-28888.968477037037</v>
      </c>
    </row>
    <row r="48" spans="1:13" x14ac:dyDescent="0.3">
      <c r="G48" s="20"/>
    </row>
    <row r="49" spans="3:12" x14ac:dyDescent="0.3">
      <c r="C49" t="s">
        <v>51</v>
      </c>
      <c r="G49" s="20"/>
      <c r="H49">
        <f>G51</f>
        <v>350000</v>
      </c>
      <c r="I49">
        <f t="shared" ref="I49:L49" si="19">H51</f>
        <v>350318.51851851854</v>
      </c>
      <c r="J49">
        <f t="shared" si="19"/>
        <v>346404.26477037021</v>
      </c>
      <c r="K49">
        <f t="shared" si="19"/>
        <v>327976.58819999953</v>
      </c>
      <c r="L49">
        <f t="shared" si="19"/>
        <v>277931.23013518506</v>
      </c>
    </row>
    <row r="50" spans="3:12" x14ac:dyDescent="0.3">
      <c r="C50" t="s">
        <v>50</v>
      </c>
      <c r="G50" s="20"/>
      <c r="H50">
        <f>H47</f>
        <v>318.51851851854008</v>
      </c>
      <c r="I50">
        <f t="shared" ref="I50:L50" si="20">I47</f>
        <v>-3914.2537481483305</v>
      </c>
      <c r="J50">
        <f t="shared" si="20"/>
        <v>-18427.676570370677</v>
      </c>
      <c r="K50">
        <f t="shared" si="20"/>
        <v>-50045.358064814471</v>
      </c>
      <c r="L50">
        <f t="shared" si="20"/>
        <v>-28888.968477037037</v>
      </c>
    </row>
    <row r="51" spans="3:12" x14ac:dyDescent="0.3">
      <c r="C51" s="22" t="s">
        <v>52</v>
      </c>
      <c r="D51" s="22"/>
      <c r="E51" s="22"/>
      <c r="F51" s="22"/>
      <c r="G51" s="23">
        <v>350000</v>
      </c>
      <c r="H51" s="22">
        <f>SUM(H49:H50)</f>
        <v>350318.51851851854</v>
      </c>
      <c r="I51" s="22">
        <f t="shared" ref="I51:L51" si="21">SUM(I49:I50)</f>
        <v>346404.26477037021</v>
      </c>
      <c r="J51" s="22">
        <f t="shared" si="21"/>
        <v>327976.58819999953</v>
      </c>
      <c r="K51" s="22">
        <f t="shared" si="21"/>
        <v>277931.23013518506</v>
      </c>
      <c r="L51" s="22">
        <f t="shared" si="21"/>
        <v>249042.26165814803</v>
      </c>
    </row>
  </sheetData>
  <conditionalFormatting sqref="E1">
    <cfRule type="containsText" dxfId="7" priority="1" operator="containsText" text="ERROR">
      <formula>NOT(ISERROR(SEARCH("ERROR",E1)))</formula>
    </cfRule>
    <cfRule type="containsText" dxfId="6" priority="2" operator="containsText" text="OK">
      <formula>NOT(ISERROR(SEARCH("OK",E1)))</formula>
    </cfRule>
  </conditionalFormatting>
  <conditionalFormatting sqref="E2">
    <cfRule type="containsText" dxfId="5" priority="3" operator="containsText" text="error">
      <formula>NOT(ISERROR(SEARCH("error",E2)))</formula>
    </cfRule>
    <cfRule type="containsText" dxfId="4" priority="4" operator="containsText" text="ok">
      <formula>NOT(ISERROR(SEARCH("ok",E2)))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
  <sheetViews>
    <sheetView zoomScaleNormal="100" workbookViewId="0">
      <pane xSplit="5" ySplit="4" topLeftCell="F5" activePane="bottomRight" state="frozen"/>
      <selection pane="topRight"/>
      <selection pane="bottomLeft"/>
      <selection pane="bottomRight"/>
    </sheetView>
  </sheetViews>
  <sheetFormatPr defaultColWidth="0" defaultRowHeight="13" x14ac:dyDescent="0.3"/>
  <cols>
    <col min="1" max="2" width="1.69921875" customWidth="1"/>
    <col min="3" max="3" width="20.69921875" customWidth="1"/>
    <col min="4" max="4" width="1.69921875" customWidth="1"/>
    <col min="5" max="5" width="12.69921875" customWidth="1"/>
    <col min="6" max="6" width="1.69921875" customWidth="1"/>
    <col min="7" max="13" width="12.69921875" customWidth="1"/>
    <col min="14" max="16384" width="12.69921875" hidden="1"/>
  </cols>
  <sheetData>
    <row r="1" spans="1:12" ht="20" thickBot="1" x14ac:dyDescent="0.5">
      <c r="A1" s="16" t="str">
        <f>'Inputs &amp; Calc'!A1</f>
        <v>Style Fashions - in AED</v>
      </c>
      <c r="B1" s="16"/>
      <c r="C1" s="16"/>
      <c r="D1" s="16"/>
      <c r="E1" t="str">
        <f>'3 Statements'!$E$1</f>
        <v>ok</v>
      </c>
    </row>
    <row r="2" spans="1:12" ht="15" thickTop="1" x14ac:dyDescent="0.35">
      <c r="C2" s="17" t="str">
        <f>'Inputs &amp; Calc'!C2</f>
        <v>Timeline Counter</v>
      </c>
      <c r="D2" s="17"/>
      <c r="E2" s="17"/>
      <c r="F2" s="17"/>
      <c r="G2" s="17">
        <f>'Inputs &amp; Calc'!G2</f>
        <v>0</v>
      </c>
      <c r="H2" s="17">
        <f>'Inputs &amp; Calc'!H2</f>
        <v>1</v>
      </c>
      <c r="I2" s="17">
        <f>'Inputs &amp; Calc'!I2</f>
        <v>2</v>
      </c>
      <c r="J2" s="17">
        <f>'Inputs &amp; Calc'!J2</f>
        <v>3</v>
      </c>
      <c r="K2" s="17">
        <f>'Inputs &amp; Calc'!K2</f>
        <v>4</v>
      </c>
      <c r="L2" s="17">
        <f>'Inputs &amp; Calc'!L2</f>
        <v>5</v>
      </c>
    </row>
    <row r="3" spans="1:12" ht="14.5" x14ac:dyDescent="0.35">
      <c r="C3" s="17" t="str">
        <f>'Inputs &amp; Calc'!C3</f>
        <v>Financial Year End</v>
      </c>
      <c r="D3" s="17"/>
      <c r="E3" s="17"/>
      <c r="F3" s="17"/>
      <c r="G3" s="18">
        <f>'Inputs &amp; Calc'!G3</f>
        <v>43100</v>
      </c>
      <c r="H3" s="18">
        <f>'Inputs &amp; Calc'!H3</f>
        <v>43465</v>
      </c>
      <c r="I3" s="18">
        <f>'Inputs &amp; Calc'!I3</f>
        <v>43830</v>
      </c>
      <c r="J3" s="18">
        <f>'Inputs &amp; Calc'!J3</f>
        <v>44196</v>
      </c>
      <c r="K3" s="18">
        <f>'Inputs &amp; Calc'!K3</f>
        <v>44561</v>
      </c>
      <c r="L3" s="18">
        <f>'Inputs &amp; Calc'!L3</f>
        <v>44926</v>
      </c>
    </row>
    <row r="4" spans="1:12" ht="14.5" x14ac:dyDescent="0.35">
      <c r="C4" s="17" t="str">
        <f>'Inputs &amp; Calc'!C4</f>
        <v>Data Type</v>
      </c>
      <c r="D4" s="17"/>
      <c r="E4" s="17"/>
      <c r="F4" s="17"/>
      <c r="G4" s="17" t="str">
        <f>'Inputs &amp; Calc'!G4</f>
        <v>Historic</v>
      </c>
      <c r="H4" s="17" t="str">
        <f>'Inputs &amp; Calc'!H4</f>
        <v>Forecast</v>
      </c>
      <c r="I4" s="17" t="str">
        <f>'Inputs &amp; Calc'!I4</f>
        <v>Forecast</v>
      </c>
      <c r="J4" s="17" t="str">
        <f>'Inputs &amp; Calc'!J4</f>
        <v>Forecast</v>
      </c>
      <c r="K4" s="17" t="str">
        <f>'Inputs &amp; Calc'!K4</f>
        <v>Forecast</v>
      </c>
      <c r="L4" s="17" t="str">
        <f>'Inputs &amp; Calc'!L4</f>
        <v>Forecast</v>
      </c>
    </row>
  </sheetData>
  <conditionalFormatting sqref="E1">
    <cfRule type="containsText" dxfId="3" priority="1" operator="containsText" text="ERROR">
      <formula>NOT(ISERROR(SEARCH("ERROR",E1)))</formula>
    </cfRule>
    <cfRule type="containsText" dxfId="2" priority="2" operator="containsText" text="OK">
      <formula>NOT(ISERROR(SEARCH("OK",E1)))</formula>
    </cfRule>
  </conditionalFormatting>
  <conditionalFormatting sqref="E2">
    <cfRule type="containsText" dxfId="1" priority="3" operator="containsText" text="error">
      <formula>NOT(ISERROR(SEARCH("error",E2)))</formula>
    </cfRule>
    <cfRule type="containsText" dxfId="0" priority="4" operator="containsText" text="ok">
      <formula>NOT(ISERROR(SEARCH("ok",E2)))</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17"/>
  <sheetViews>
    <sheetView zoomScale="130" zoomScaleNormal="130" workbookViewId="0"/>
  </sheetViews>
  <sheetFormatPr defaultColWidth="9.09765625" defaultRowHeight="13" x14ac:dyDescent="0.3"/>
  <cols>
    <col min="1" max="1" width="5.69921875" customWidth="1"/>
    <col min="2" max="2" width="7.296875" customWidth="1"/>
  </cols>
  <sheetData>
    <row r="1" spans="1:15" x14ac:dyDescent="0.3">
      <c r="A1" s="31" t="s">
        <v>100</v>
      </c>
    </row>
    <row r="3" spans="1:15" x14ac:dyDescent="0.3">
      <c r="A3" s="32">
        <v>1</v>
      </c>
      <c r="B3" s="32" t="s">
        <v>101</v>
      </c>
      <c r="C3" s="32"/>
      <c r="D3" s="32"/>
      <c r="E3" s="33"/>
      <c r="F3" s="33"/>
      <c r="G3" s="33"/>
      <c r="H3" s="33"/>
      <c r="I3" s="33"/>
      <c r="J3" s="33"/>
      <c r="K3" s="33"/>
      <c r="L3" s="33"/>
      <c r="M3" s="33"/>
      <c r="N3" s="33"/>
      <c r="O3" s="33"/>
    </row>
    <row r="4" spans="1:15" x14ac:dyDescent="0.3">
      <c r="B4">
        <v>1.1000000000000001</v>
      </c>
      <c r="C4" t="s">
        <v>102</v>
      </c>
    </row>
    <row r="5" spans="1:15" x14ac:dyDescent="0.3">
      <c r="B5">
        <f>B4+0.1</f>
        <v>1.2000000000000002</v>
      </c>
      <c r="C5" t="s">
        <v>103</v>
      </c>
    </row>
    <row r="6" spans="1:15" x14ac:dyDescent="0.3">
      <c r="B6">
        <f>B5+0.1</f>
        <v>1.3000000000000003</v>
      </c>
      <c r="C6" t="s">
        <v>104</v>
      </c>
    </row>
    <row r="7" spans="1:15" x14ac:dyDescent="0.3">
      <c r="B7">
        <f>B6+0.1</f>
        <v>1.4000000000000004</v>
      </c>
      <c r="C7" t="s">
        <v>105</v>
      </c>
    </row>
    <row r="8" spans="1:15" x14ac:dyDescent="0.3">
      <c r="B8">
        <f>B7+0.1</f>
        <v>1.5000000000000004</v>
      </c>
      <c r="C8" t="s">
        <v>106</v>
      </c>
    </row>
    <row r="9" spans="1:15" x14ac:dyDescent="0.3">
      <c r="B9">
        <f>B8+0.1</f>
        <v>1.6000000000000005</v>
      </c>
      <c r="C9" t="s">
        <v>107</v>
      </c>
    </row>
    <row r="10" spans="1:15" x14ac:dyDescent="0.3">
      <c r="A10" s="32">
        <v>2</v>
      </c>
      <c r="B10" s="32" t="s">
        <v>108</v>
      </c>
      <c r="C10" s="32"/>
      <c r="D10" s="33"/>
      <c r="E10" s="33"/>
      <c r="F10" s="33"/>
      <c r="G10" s="33"/>
      <c r="H10" s="33"/>
      <c r="I10" s="33"/>
      <c r="J10" s="33"/>
      <c r="K10" s="33"/>
      <c r="L10" s="33"/>
      <c r="M10" s="33"/>
      <c r="N10" s="33"/>
      <c r="O10" s="33"/>
    </row>
    <row r="11" spans="1:15" x14ac:dyDescent="0.3">
      <c r="B11">
        <f>2.1</f>
        <v>2.1</v>
      </c>
      <c r="C11" t="s">
        <v>109</v>
      </c>
    </row>
    <row r="12" spans="1:15" x14ac:dyDescent="0.3">
      <c r="B12">
        <f>B11+0.1</f>
        <v>2.2000000000000002</v>
      </c>
      <c r="C12" t="s">
        <v>110</v>
      </c>
    </row>
    <row r="13" spans="1:15" x14ac:dyDescent="0.3">
      <c r="B13">
        <f>B12+0.1</f>
        <v>2.3000000000000003</v>
      </c>
      <c r="C13" t="s">
        <v>111</v>
      </c>
    </row>
    <row r="14" spans="1:15" x14ac:dyDescent="0.3">
      <c r="B14">
        <f>B13+0.1</f>
        <v>2.4000000000000004</v>
      </c>
      <c r="C14" t="s">
        <v>112</v>
      </c>
    </row>
    <row r="15" spans="1:15" x14ac:dyDescent="0.3">
      <c r="B15">
        <f>B14+0.1</f>
        <v>2.5000000000000004</v>
      </c>
      <c r="C15" t="s">
        <v>113</v>
      </c>
    </row>
    <row r="16" spans="1:15" x14ac:dyDescent="0.3">
      <c r="A16" s="32">
        <v>3</v>
      </c>
      <c r="B16" s="32" t="s">
        <v>114</v>
      </c>
      <c r="C16" s="32"/>
      <c r="D16" s="32"/>
      <c r="E16" s="32"/>
      <c r="F16" s="32"/>
      <c r="G16" s="33"/>
      <c r="H16" s="33"/>
      <c r="I16" s="33"/>
      <c r="J16" s="33"/>
      <c r="K16" s="33"/>
      <c r="L16" s="33"/>
      <c r="M16" s="33"/>
      <c r="N16" s="33"/>
      <c r="O16" s="33"/>
    </row>
    <row r="17" spans="1:15" x14ac:dyDescent="0.3">
      <c r="B17">
        <v>3.1</v>
      </c>
      <c r="C17" t="s">
        <v>115</v>
      </c>
    </row>
    <row r="18" spans="1:15" x14ac:dyDescent="0.3">
      <c r="B18">
        <f>B17+0.1</f>
        <v>3.2</v>
      </c>
      <c r="C18" t="s">
        <v>116</v>
      </c>
    </row>
    <row r="19" spans="1:15" x14ac:dyDescent="0.3">
      <c r="B19">
        <f>B18+0.1</f>
        <v>3.3000000000000003</v>
      </c>
      <c r="C19" t="s">
        <v>117</v>
      </c>
    </row>
    <row r="20" spans="1:15" x14ac:dyDescent="0.3">
      <c r="B20">
        <f>B19+0.1</f>
        <v>3.4000000000000004</v>
      </c>
      <c r="C20" t="s">
        <v>118</v>
      </c>
    </row>
    <row r="21" spans="1:15" x14ac:dyDescent="0.3">
      <c r="A21" s="32">
        <v>4</v>
      </c>
      <c r="B21" s="32" t="s">
        <v>119</v>
      </c>
      <c r="C21" s="32"/>
      <c r="D21" s="32"/>
      <c r="E21" s="32"/>
      <c r="F21" s="32"/>
      <c r="G21" s="33"/>
      <c r="H21" s="33"/>
      <c r="I21" s="33"/>
      <c r="J21" s="33"/>
      <c r="K21" s="33"/>
      <c r="L21" s="33"/>
      <c r="M21" s="33"/>
      <c r="N21" s="33"/>
      <c r="O21" s="33"/>
    </row>
    <row r="22" spans="1:15" x14ac:dyDescent="0.3">
      <c r="B22">
        <v>4.0999999999999996</v>
      </c>
      <c r="C22" t="s">
        <v>120</v>
      </c>
    </row>
    <row r="23" spans="1:15" x14ac:dyDescent="0.3">
      <c r="B23">
        <f>B22+0.1</f>
        <v>4.1999999999999993</v>
      </c>
      <c r="C23" t="s">
        <v>121</v>
      </c>
    </row>
    <row r="24" spans="1:15" x14ac:dyDescent="0.3">
      <c r="B24">
        <f>B23+0.1</f>
        <v>4.2999999999999989</v>
      </c>
      <c r="C24" t="s">
        <v>122</v>
      </c>
    </row>
    <row r="25" spans="1:15" x14ac:dyDescent="0.3">
      <c r="B25">
        <f>B24+0.1</f>
        <v>4.3999999999999986</v>
      </c>
      <c r="C25" t="s">
        <v>123</v>
      </c>
    </row>
    <row r="26" spans="1:15" x14ac:dyDescent="0.3">
      <c r="B26">
        <f>B25+0.1</f>
        <v>4.4999999999999982</v>
      </c>
      <c r="C26" t="s">
        <v>124</v>
      </c>
    </row>
    <row r="27" spans="1:15" x14ac:dyDescent="0.3">
      <c r="B27">
        <f>B26+0.1</f>
        <v>4.5999999999999979</v>
      </c>
      <c r="C27" t="s">
        <v>125</v>
      </c>
    </row>
    <row r="28" spans="1:15" x14ac:dyDescent="0.3">
      <c r="A28" s="32">
        <v>5</v>
      </c>
      <c r="B28" s="32" t="s">
        <v>126</v>
      </c>
      <c r="C28" s="32"/>
      <c r="D28" s="32"/>
      <c r="E28" s="32"/>
      <c r="F28" s="32"/>
      <c r="G28" s="33"/>
      <c r="H28" s="33"/>
      <c r="I28" s="33"/>
      <c r="J28" s="33"/>
      <c r="K28" s="33"/>
      <c r="L28" s="33"/>
      <c r="M28" s="33"/>
      <c r="N28" s="33"/>
      <c r="O28" s="33"/>
    </row>
    <row r="29" spans="1:15" x14ac:dyDescent="0.3">
      <c r="B29">
        <v>5.0999999999999996</v>
      </c>
      <c r="C29" t="s">
        <v>127</v>
      </c>
    </row>
    <row r="30" spans="1:15" x14ac:dyDescent="0.3">
      <c r="B30">
        <f>B29+0.1</f>
        <v>5.1999999999999993</v>
      </c>
      <c r="C30" t="s">
        <v>128</v>
      </c>
    </row>
    <row r="31" spans="1:15" x14ac:dyDescent="0.3">
      <c r="B31">
        <f>B30+0.1</f>
        <v>5.2999999999999989</v>
      </c>
      <c r="C31" t="s">
        <v>129</v>
      </c>
    </row>
    <row r="32" spans="1:15" x14ac:dyDescent="0.3">
      <c r="B32">
        <f>B31+0.1</f>
        <v>5.3999999999999986</v>
      </c>
      <c r="C32" t="s">
        <v>130</v>
      </c>
    </row>
    <row r="33" spans="1:15" x14ac:dyDescent="0.3">
      <c r="B33">
        <f>B32+0.1</f>
        <v>5.4999999999999982</v>
      </c>
      <c r="C33" t="s">
        <v>131</v>
      </c>
    </row>
    <row r="34" spans="1:15" x14ac:dyDescent="0.3">
      <c r="A34" s="32">
        <v>6</v>
      </c>
      <c r="B34" s="32" t="s">
        <v>132</v>
      </c>
      <c r="C34" s="32"/>
      <c r="D34" s="32"/>
      <c r="E34" s="32"/>
      <c r="F34" s="32"/>
      <c r="G34" s="33"/>
      <c r="H34" s="33"/>
      <c r="I34" s="33"/>
      <c r="J34" s="33"/>
      <c r="K34" s="33"/>
      <c r="L34" s="33"/>
      <c r="M34" s="33"/>
      <c r="N34" s="33"/>
      <c r="O34" s="33"/>
    </row>
    <row r="35" spans="1:15" x14ac:dyDescent="0.3">
      <c r="B35">
        <v>6.1</v>
      </c>
      <c r="C35" t="s">
        <v>133</v>
      </c>
    </row>
    <row r="36" spans="1:15" x14ac:dyDescent="0.3">
      <c r="B36">
        <f t="shared" ref="B36:B43" si="0">B35+0.1</f>
        <v>6.1999999999999993</v>
      </c>
      <c r="C36" t="s">
        <v>134</v>
      </c>
    </row>
    <row r="37" spans="1:15" x14ac:dyDescent="0.3">
      <c r="B37">
        <f t="shared" si="0"/>
        <v>6.2999999999999989</v>
      </c>
      <c r="C37" t="s">
        <v>135</v>
      </c>
    </row>
    <row r="38" spans="1:15" x14ac:dyDescent="0.3">
      <c r="B38">
        <f t="shared" si="0"/>
        <v>6.3999999999999986</v>
      </c>
      <c r="C38" t="s">
        <v>136</v>
      </c>
    </row>
    <row r="39" spans="1:15" x14ac:dyDescent="0.3">
      <c r="B39">
        <f t="shared" si="0"/>
        <v>6.4999999999999982</v>
      </c>
      <c r="C39" t="s">
        <v>137</v>
      </c>
    </row>
    <row r="40" spans="1:15" x14ac:dyDescent="0.3">
      <c r="B40">
        <f t="shared" si="0"/>
        <v>6.5999999999999979</v>
      </c>
      <c r="C40" t="s">
        <v>138</v>
      </c>
    </row>
    <row r="41" spans="1:15" x14ac:dyDescent="0.3">
      <c r="B41">
        <f t="shared" si="0"/>
        <v>6.6999999999999975</v>
      </c>
      <c r="C41" t="s">
        <v>139</v>
      </c>
    </row>
    <row r="42" spans="1:15" x14ac:dyDescent="0.3">
      <c r="B42">
        <f t="shared" si="0"/>
        <v>6.7999999999999972</v>
      </c>
      <c r="C42" t="s">
        <v>140</v>
      </c>
    </row>
    <row r="43" spans="1:15" x14ac:dyDescent="0.3">
      <c r="B43">
        <f t="shared" si="0"/>
        <v>6.8999999999999968</v>
      </c>
      <c r="C43" t="s">
        <v>141</v>
      </c>
    </row>
    <row r="44" spans="1:15" x14ac:dyDescent="0.3">
      <c r="A44" s="32">
        <v>7</v>
      </c>
      <c r="B44" s="32" t="s">
        <v>142</v>
      </c>
      <c r="C44" s="32"/>
      <c r="D44" s="32"/>
      <c r="E44" s="32"/>
      <c r="F44" s="32"/>
      <c r="G44" s="33"/>
      <c r="H44" s="33"/>
      <c r="I44" s="33"/>
      <c r="J44" s="33"/>
      <c r="K44" s="33"/>
      <c r="L44" s="33"/>
      <c r="M44" s="33"/>
      <c r="N44" s="33"/>
      <c r="O44" s="33"/>
    </row>
    <row r="45" spans="1:15" x14ac:dyDescent="0.3">
      <c r="B45">
        <v>7.1</v>
      </c>
      <c r="C45" t="s">
        <v>143</v>
      </c>
    </row>
    <row r="46" spans="1:15" x14ac:dyDescent="0.3">
      <c r="B46">
        <f>B45+0.1</f>
        <v>7.1999999999999993</v>
      </c>
      <c r="C46" t="s">
        <v>144</v>
      </c>
    </row>
    <row r="47" spans="1:15" x14ac:dyDescent="0.3">
      <c r="B47">
        <f>B46+0.1</f>
        <v>7.2999999999999989</v>
      </c>
      <c r="C47" t="s">
        <v>145</v>
      </c>
    </row>
    <row r="48" spans="1:15" x14ac:dyDescent="0.3">
      <c r="B48">
        <f>B47+0.1</f>
        <v>7.3999999999999986</v>
      </c>
      <c r="C48" t="s">
        <v>146</v>
      </c>
    </row>
    <row r="49" spans="1:15" x14ac:dyDescent="0.3">
      <c r="B49">
        <f>B48+0.1</f>
        <v>7.4999999999999982</v>
      </c>
      <c r="C49" t="s">
        <v>147</v>
      </c>
    </row>
    <row r="50" spans="1:15" x14ac:dyDescent="0.3">
      <c r="B50">
        <f>B49+0.1</f>
        <v>7.5999999999999979</v>
      </c>
      <c r="C50" t="s">
        <v>148</v>
      </c>
    </row>
    <row r="51" spans="1:15" x14ac:dyDescent="0.3">
      <c r="A51" s="32">
        <v>8</v>
      </c>
      <c r="B51" s="32" t="s">
        <v>149</v>
      </c>
      <c r="C51" s="32"/>
      <c r="D51" s="32"/>
      <c r="E51" s="32"/>
      <c r="F51" s="32"/>
      <c r="G51" s="33"/>
      <c r="H51" s="33"/>
      <c r="I51" s="33"/>
      <c r="J51" s="33"/>
      <c r="K51" s="33"/>
      <c r="L51" s="33"/>
      <c r="M51" s="33"/>
      <c r="N51" s="33"/>
      <c r="O51" s="33"/>
    </row>
    <row r="52" spans="1:15" x14ac:dyDescent="0.3">
      <c r="B52">
        <v>8.1</v>
      </c>
      <c r="C52" t="s">
        <v>150</v>
      </c>
    </row>
    <row r="53" spans="1:15" x14ac:dyDescent="0.3">
      <c r="B53">
        <f>B52+0.1</f>
        <v>8.1999999999999993</v>
      </c>
      <c r="C53" t="s">
        <v>151</v>
      </c>
    </row>
    <row r="54" spans="1:15" x14ac:dyDescent="0.3">
      <c r="B54">
        <f>B53+0.1</f>
        <v>8.2999999999999989</v>
      </c>
      <c r="C54" t="s">
        <v>152</v>
      </c>
    </row>
    <row r="55" spans="1:15" x14ac:dyDescent="0.3">
      <c r="B55">
        <f>B54+0.1</f>
        <v>8.3999999999999986</v>
      </c>
      <c r="C55" t="s">
        <v>153</v>
      </c>
    </row>
    <row r="56" spans="1:15" x14ac:dyDescent="0.3">
      <c r="B56">
        <f>B55+0.1</f>
        <v>8.4999999999999982</v>
      </c>
      <c r="C56" t="s">
        <v>154</v>
      </c>
    </row>
    <row r="57" spans="1:15" x14ac:dyDescent="0.3">
      <c r="A57" s="32">
        <v>9</v>
      </c>
      <c r="B57" s="32" t="s">
        <v>155</v>
      </c>
      <c r="C57" s="32"/>
      <c r="D57" s="32"/>
      <c r="E57" s="33"/>
      <c r="F57" s="33"/>
      <c r="G57" s="33"/>
      <c r="H57" s="33"/>
      <c r="I57" s="33"/>
      <c r="J57" s="33"/>
      <c r="K57" s="33"/>
      <c r="L57" s="33"/>
      <c r="M57" s="33"/>
      <c r="N57" s="33"/>
      <c r="O57" s="33"/>
    </row>
    <row r="58" spans="1:15" x14ac:dyDescent="0.3">
      <c r="B58">
        <v>9.1</v>
      </c>
      <c r="C58" t="s">
        <v>156</v>
      </c>
    </row>
    <row r="59" spans="1:15" x14ac:dyDescent="0.3">
      <c r="B59">
        <f>B58+0.1</f>
        <v>9.1999999999999993</v>
      </c>
      <c r="C59" t="s">
        <v>157</v>
      </c>
    </row>
    <row r="60" spans="1:15" x14ac:dyDescent="0.3">
      <c r="B60">
        <f>B59+0.1</f>
        <v>9.2999999999999989</v>
      </c>
      <c r="C60" t="s">
        <v>158</v>
      </c>
    </row>
    <row r="61" spans="1:15" x14ac:dyDescent="0.3">
      <c r="B61">
        <f>B59+0.1</f>
        <v>9.2999999999999989</v>
      </c>
      <c r="C61" t="s">
        <v>159</v>
      </c>
    </row>
    <row r="62" spans="1:15" x14ac:dyDescent="0.3">
      <c r="B62">
        <f>B61+0.1</f>
        <v>9.3999999999999986</v>
      </c>
      <c r="C62" t="s">
        <v>160</v>
      </c>
    </row>
    <row r="63" spans="1:15" x14ac:dyDescent="0.3">
      <c r="B63">
        <f>B62+0.1</f>
        <v>9.4999999999999982</v>
      </c>
      <c r="C63" t="s">
        <v>161</v>
      </c>
    </row>
    <row r="64" spans="1:15" x14ac:dyDescent="0.3">
      <c r="A64" s="32">
        <v>10</v>
      </c>
      <c r="B64" s="32" t="s">
        <v>162</v>
      </c>
      <c r="C64" s="32"/>
      <c r="D64" s="32"/>
      <c r="E64" s="33"/>
      <c r="F64" s="33"/>
      <c r="G64" s="33"/>
      <c r="H64" s="33"/>
      <c r="I64" s="33"/>
      <c r="J64" s="33"/>
      <c r="K64" s="33"/>
      <c r="L64" s="33"/>
      <c r="M64" s="33"/>
      <c r="N64" s="33"/>
      <c r="O64" s="33"/>
    </row>
    <row r="65" spans="2:3" x14ac:dyDescent="0.3">
      <c r="B65" s="34">
        <v>10.1</v>
      </c>
      <c r="C65" t="s">
        <v>163</v>
      </c>
    </row>
    <row r="66" spans="2:3" x14ac:dyDescent="0.3">
      <c r="B66" s="34">
        <f t="shared" ref="B66:B73" si="1">B65+0.1</f>
        <v>10.199999999999999</v>
      </c>
      <c r="C66" t="s">
        <v>164</v>
      </c>
    </row>
    <row r="67" spans="2:3" x14ac:dyDescent="0.3">
      <c r="B67" s="34">
        <f t="shared" si="1"/>
        <v>10.299999999999999</v>
      </c>
      <c r="C67" t="s">
        <v>165</v>
      </c>
    </row>
    <row r="68" spans="2:3" x14ac:dyDescent="0.3">
      <c r="B68" s="34">
        <f t="shared" si="1"/>
        <v>10.399999999999999</v>
      </c>
      <c r="C68" t="s">
        <v>166</v>
      </c>
    </row>
    <row r="69" spans="2:3" x14ac:dyDescent="0.3">
      <c r="B69" s="34">
        <f t="shared" si="1"/>
        <v>10.499999999999998</v>
      </c>
      <c r="C69" t="s">
        <v>167</v>
      </c>
    </row>
    <row r="70" spans="2:3" x14ac:dyDescent="0.3">
      <c r="B70" s="34">
        <f t="shared" si="1"/>
        <v>10.599999999999998</v>
      </c>
      <c r="C70" t="s">
        <v>168</v>
      </c>
    </row>
    <row r="71" spans="2:3" x14ac:dyDescent="0.3">
      <c r="B71" s="34">
        <f t="shared" si="1"/>
        <v>10.699999999999998</v>
      </c>
      <c r="C71" t="s">
        <v>169</v>
      </c>
    </row>
    <row r="72" spans="2:3" x14ac:dyDescent="0.3">
      <c r="B72" s="34">
        <f t="shared" si="1"/>
        <v>10.799999999999997</v>
      </c>
      <c r="C72" t="s">
        <v>170</v>
      </c>
    </row>
    <row r="73" spans="2:3" x14ac:dyDescent="0.3">
      <c r="B73" s="34">
        <f t="shared" si="1"/>
        <v>10.899999999999997</v>
      </c>
      <c r="C73" t="s">
        <v>171</v>
      </c>
    </row>
    <row r="74" spans="2:3" x14ac:dyDescent="0.3">
      <c r="B74" s="34">
        <f>B73+0.01</f>
        <v>10.909999999999997</v>
      </c>
      <c r="C74" t="s">
        <v>172</v>
      </c>
    </row>
    <row r="75" spans="2:3" x14ac:dyDescent="0.3">
      <c r="B75" s="34">
        <f t="shared" ref="B75:B83" si="2">B74+0.01</f>
        <v>10.919999999999996</v>
      </c>
      <c r="C75" t="s">
        <v>173</v>
      </c>
    </row>
    <row r="76" spans="2:3" x14ac:dyDescent="0.3">
      <c r="B76" s="34">
        <f t="shared" si="2"/>
        <v>10.929999999999996</v>
      </c>
      <c r="C76" t="s">
        <v>174</v>
      </c>
    </row>
    <row r="77" spans="2:3" x14ac:dyDescent="0.3">
      <c r="B77" s="34">
        <f t="shared" si="2"/>
        <v>10.939999999999996</v>
      </c>
      <c r="C77" t="s">
        <v>175</v>
      </c>
    </row>
    <row r="78" spans="2:3" x14ac:dyDescent="0.3">
      <c r="B78" s="34">
        <f t="shared" si="2"/>
        <v>10.949999999999996</v>
      </c>
      <c r="C78" t="s">
        <v>176</v>
      </c>
    </row>
    <row r="79" spans="2:3" x14ac:dyDescent="0.3">
      <c r="B79" s="34">
        <f t="shared" si="2"/>
        <v>10.959999999999996</v>
      </c>
      <c r="C79" t="s">
        <v>177</v>
      </c>
    </row>
    <row r="80" spans="2:3" x14ac:dyDescent="0.3">
      <c r="B80" s="34">
        <f t="shared" si="2"/>
        <v>10.969999999999995</v>
      </c>
      <c r="C80" t="s">
        <v>178</v>
      </c>
    </row>
    <row r="81" spans="1:15" x14ac:dyDescent="0.3">
      <c r="B81" s="34">
        <f t="shared" si="2"/>
        <v>10.979999999999995</v>
      </c>
      <c r="C81" t="s">
        <v>179</v>
      </c>
    </row>
    <row r="82" spans="1:15" x14ac:dyDescent="0.3">
      <c r="B82" s="34">
        <f t="shared" si="2"/>
        <v>10.989999999999995</v>
      </c>
      <c r="C82" t="s">
        <v>180</v>
      </c>
    </row>
    <row r="83" spans="1:15" x14ac:dyDescent="0.3">
      <c r="B83" s="34">
        <f t="shared" si="2"/>
        <v>10.999999999999995</v>
      </c>
      <c r="C83" t="s">
        <v>181</v>
      </c>
    </row>
    <row r="84" spans="1:15" x14ac:dyDescent="0.3">
      <c r="A84" s="32">
        <v>11</v>
      </c>
      <c r="B84" s="32" t="s">
        <v>182</v>
      </c>
      <c r="C84" s="32"/>
      <c r="D84" s="32"/>
      <c r="E84" s="33"/>
      <c r="F84" s="33"/>
      <c r="G84" s="33"/>
      <c r="H84" s="33"/>
      <c r="I84" s="33"/>
      <c r="J84" s="33"/>
      <c r="K84" s="33"/>
      <c r="L84" s="33"/>
      <c r="M84" s="33"/>
      <c r="N84" s="33"/>
      <c r="O84" s="33"/>
    </row>
    <row r="85" spans="1:15" x14ac:dyDescent="0.3">
      <c r="B85">
        <v>11.1</v>
      </c>
      <c r="C85" t="s">
        <v>183</v>
      </c>
    </row>
    <row r="86" spans="1:15" x14ac:dyDescent="0.3">
      <c r="B86" s="35">
        <f t="shared" ref="B86:B93" si="3">B85+0.1</f>
        <v>11.2</v>
      </c>
      <c r="C86" t="s">
        <v>184</v>
      </c>
    </row>
    <row r="87" spans="1:15" x14ac:dyDescent="0.3">
      <c r="B87" s="35">
        <f t="shared" si="3"/>
        <v>11.299999999999999</v>
      </c>
      <c r="C87" t="s">
        <v>185</v>
      </c>
    </row>
    <row r="88" spans="1:15" x14ac:dyDescent="0.3">
      <c r="B88" s="35">
        <f t="shared" si="3"/>
        <v>11.399999999999999</v>
      </c>
      <c r="C88" t="s">
        <v>186</v>
      </c>
    </row>
    <row r="89" spans="1:15" x14ac:dyDescent="0.3">
      <c r="B89" s="35">
        <f t="shared" si="3"/>
        <v>11.499999999999998</v>
      </c>
      <c r="C89" t="s">
        <v>187</v>
      </c>
    </row>
    <row r="90" spans="1:15" x14ac:dyDescent="0.3">
      <c r="B90" s="35">
        <f t="shared" si="3"/>
        <v>11.599999999999998</v>
      </c>
      <c r="C90" t="s">
        <v>188</v>
      </c>
    </row>
    <row r="91" spans="1:15" x14ac:dyDescent="0.3">
      <c r="B91" s="35">
        <f t="shared" si="3"/>
        <v>11.699999999999998</v>
      </c>
      <c r="C91" t="s">
        <v>189</v>
      </c>
    </row>
    <row r="92" spans="1:15" x14ac:dyDescent="0.3">
      <c r="B92" s="35">
        <f t="shared" si="3"/>
        <v>11.799999999999997</v>
      </c>
      <c r="C92" t="s">
        <v>190</v>
      </c>
    </row>
    <row r="93" spans="1:15" x14ac:dyDescent="0.3">
      <c r="B93" s="35">
        <f t="shared" si="3"/>
        <v>11.899999999999997</v>
      </c>
      <c r="C93" t="s">
        <v>191</v>
      </c>
    </row>
    <row r="94" spans="1:15" x14ac:dyDescent="0.3">
      <c r="B94" s="36">
        <f>B93+0.01</f>
        <v>11.909999999999997</v>
      </c>
      <c r="C94" t="s">
        <v>192</v>
      </c>
    </row>
    <row r="95" spans="1:15" x14ac:dyDescent="0.3">
      <c r="A95" s="32">
        <v>12</v>
      </c>
      <c r="B95" s="32" t="s">
        <v>193</v>
      </c>
      <c r="C95" s="32"/>
      <c r="D95" s="32"/>
      <c r="E95" s="33"/>
      <c r="F95" s="33"/>
      <c r="G95" s="33"/>
      <c r="H95" s="33"/>
      <c r="I95" s="33"/>
      <c r="J95" s="33"/>
      <c r="K95" s="33"/>
      <c r="L95" s="33"/>
      <c r="M95" s="33"/>
      <c r="N95" s="33"/>
      <c r="O95" s="33"/>
    </row>
    <row r="96" spans="1:15" x14ac:dyDescent="0.3">
      <c r="B96">
        <v>12.1</v>
      </c>
      <c r="C96" t="s">
        <v>194</v>
      </c>
    </row>
    <row r="97" spans="1:15" x14ac:dyDescent="0.3">
      <c r="B97">
        <f>B96+0.1</f>
        <v>12.2</v>
      </c>
      <c r="C97" t="s">
        <v>195</v>
      </c>
    </row>
    <row r="98" spans="1:15" x14ac:dyDescent="0.3">
      <c r="B98">
        <f>B97+0.1</f>
        <v>12.299999999999999</v>
      </c>
      <c r="C98" t="s">
        <v>196</v>
      </c>
    </row>
    <row r="99" spans="1:15" x14ac:dyDescent="0.3">
      <c r="B99">
        <f>B98+0.1</f>
        <v>12.399999999999999</v>
      </c>
      <c r="C99" t="s">
        <v>197</v>
      </c>
    </row>
    <row r="100" spans="1:15" x14ac:dyDescent="0.3">
      <c r="B100">
        <f>B99+0.1</f>
        <v>12.499999999999998</v>
      </c>
      <c r="C100" t="s">
        <v>198</v>
      </c>
    </row>
    <row r="101" spans="1:15" x14ac:dyDescent="0.3">
      <c r="A101" s="32">
        <v>13</v>
      </c>
      <c r="B101" s="32" t="s">
        <v>12</v>
      </c>
      <c r="C101" s="32"/>
      <c r="D101" s="32"/>
      <c r="E101" s="33"/>
      <c r="F101" s="33"/>
      <c r="G101" s="33"/>
      <c r="H101" s="33"/>
      <c r="I101" s="33"/>
      <c r="J101" s="33"/>
      <c r="K101" s="33"/>
      <c r="L101" s="33"/>
      <c r="M101" s="33"/>
      <c r="N101" s="33"/>
      <c r="O101" s="33"/>
    </row>
    <row r="102" spans="1:15" x14ac:dyDescent="0.3">
      <c r="B102">
        <v>13.1</v>
      </c>
      <c r="C102" t="s">
        <v>199</v>
      </c>
    </row>
    <row r="103" spans="1:15" x14ac:dyDescent="0.3">
      <c r="B103">
        <f>B102+0.1</f>
        <v>13.2</v>
      </c>
      <c r="C103" t="s">
        <v>200</v>
      </c>
    </row>
    <row r="104" spans="1:15" x14ac:dyDescent="0.3">
      <c r="B104">
        <f>B103+0.1</f>
        <v>13.299999999999999</v>
      </c>
      <c r="C104" t="s">
        <v>201</v>
      </c>
      <c r="O104" s="25"/>
    </row>
    <row r="105" spans="1:15" x14ac:dyDescent="0.3">
      <c r="B105">
        <f>B104+0.1</f>
        <v>13.399999999999999</v>
      </c>
      <c r="C105" t="s">
        <v>202</v>
      </c>
    </row>
    <row r="106" spans="1:15" x14ac:dyDescent="0.3">
      <c r="B106">
        <f>B105+0.1</f>
        <v>13.499999999999998</v>
      </c>
      <c r="C106" t="s">
        <v>203</v>
      </c>
    </row>
    <row r="107" spans="1:15" x14ac:dyDescent="0.3">
      <c r="A107" s="32">
        <v>14</v>
      </c>
      <c r="B107" s="32" t="s">
        <v>204</v>
      </c>
      <c r="C107" s="32"/>
      <c r="D107" s="32"/>
      <c r="E107" s="33"/>
      <c r="F107" s="33"/>
      <c r="G107" s="33"/>
      <c r="H107" s="33"/>
      <c r="I107" s="33"/>
      <c r="J107" s="33"/>
      <c r="K107" s="33"/>
      <c r="L107" s="33"/>
      <c r="M107" s="33"/>
      <c r="N107" s="33"/>
      <c r="O107" s="33"/>
    </row>
    <row r="108" spans="1:15" x14ac:dyDescent="0.3">
      <c r="B108">
        <v>14.1</v>
      </c>
      <c r="C108" t="s">
        <v>205</v>
      </c>
    </row>
    <row r="109" spans="1:15" x14ac:dyDescent="0.3">
      <c r="B109">
        <f t="shared" ref="B109:B117" si="4">B108+0.1</f>
        <v>14.2</v>
      </c>
      <c r="C109" t="s">
        <v>206</v>
      </c>
    </row>
    <row r="110" spans="1:15" x14ac:dyDescent="0.3">
      <c r="B110">
        <f t="shared" si="4"/>
        <v>14.299999999999999</v>
      </c>
      <c r="C110" t="s">
        <v>207</v>
      </c>
    </row>
    <row r="111" spans="1:15" x14ac:dyDescent="0.3">
      <c r="B111">
        <f t="shared" si="4"/>
        <v>14.399999999999999</v>
      </c>
      <c r="C111" t="s">
        <v>208</v>
      </c>
    </row>
    <row r="112" spans="1:15" x14ac:dyDescent="0.3">
      <c r="B112">
        <f t="shared" si="4"/>
        <v>14.499999999999998</v>
      </c>
      <c r="C112" t="s">
        <v>209</v>
      </c>
    </row>
    <row r="113" spans="2:3" x14ac:dyDescent="0.3">
      <c r="B113">
        <f t="shared" si="4"/>
        <v>14.599999999999998</v>
      </c>
      <c r="C113" t="s">
        <v>210</v>
      </c>
    </row>
    <row r="114" spans="2:3" x14ac:dyDescent="0.3">
      <c r="B114">
        <f t="shared" si="4"/>
        <v>14.699999999999998</v>
      </c>
      <c r="C114" t="s">
        <v>211</v>
      </c>
    </row>
    <row r="115" spans="2:3" x14ac:dyDescent="0.3">
      <c r="B115">
        <f t="shared" si="4"/>
        <v>14.799999999999997</v>
      </c>
      <c r="C115" t="s">
        <v>212</v>
      </c>
    </row>
    <row r="116" spans="2:3" x14ac:dyDescent="0.3">
      <c r="B116">
        <f t="shared" si="4"/>
        <v>14.899999999999997</v>
      </c>
      <c r="C116" t="s">
        <v>213</v>
      </c>
    </row>
    <row r="117" spans="2:3" x14ac:dyDescent="0.3">
      <c r="B117">
        <f t="shared" si="4"/>
        <v>14.999999999999996</v>
      </c>
      <c r="C117" t="s">
        <v>214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ED95FC8666AB4EB23767893E8C1A28" ma:contentTypeVersion="20" ma:contentTypeDescription="Create a new document." ma:contentTypeScope="" ma:versionID="65d7d3455ea6fd7c42ce2d7936777ea9">
  <xsd:schema xmlns:xsd="http://www.w3.org/2001/XMLSchema" xmlns:xs="http://www.w3.org/2001/XMLSchema" xmlns:p="http://schemas.microsoft.com/office/2006/metadata/properties" xmlns:ns2="6879fb4f-daef-4365-8484-7d2a8b275571" xmlns:ns3="744cf4e6-513c-4614-9aca-848ed9a158d1" targetNamespace="http://schemas.microsoft.com/office/2006/metadata/properties" ma:root="true" ma:fieldsID="d709bf7da12db03a5eb58c57aae37b1a" ns2:_="" ns3:_="">
    <xsd:import namespace="6879fb4f-daef-4365-8484-7d2a8b275571"/>
    <xsd:import namespace="744cf4e6-513c-4614-9aca-848ed9a158d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9fb4f-daef-4365-8484-7d2a8b2755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365d8f1-fb56-4082-805f-9275d331584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cf4e6-513c-4614-9aca-848ed9a158d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51c4842-7e0e-497d-b773-7703deeeaab8}" ma:internalName="TaxCatchAll" ma:showField="CatchAllData" ma:web="744cf4e6-513c-4614-9aca-848ed9a158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4cf4e6-513c-4614-9aca-848ed9a158d1" xsi:nil="true"/>
    <lcf76f155ced4ddcb4097134ff3c332f xmlns="6879fb4f-daef-4365-8484-7d2a8b2755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D84097-4803-4448-8069-7C40B5AB852D}"/>
</file>

<file path=customXml/itemProps2.xml><?xml version="1.0" encoding="utf-8"?>
<ds:datastoreItem xmlns:ds="http://schemas.openxmlformats.org/officeDocument/2006/customXml" ds:itemID="{AFA4FEC9-1945-4EB5-9B33-30DE094F8054}"/>
</file>

<file path=customXml/itemProps3.xml><?xml version="1.0" encoding="utf-8"?>
<ds:datastoreItem xmlns:ds="http://schemas.openxmlformats.org/officeDocument/2006/customXml" ds:itemID="{624139BF-3FF8-4E2C-9687-AAEFA4A9774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vt:lpstr>
      <vt:lpstr>Instructions</vt:lpstr>
      <vt:lpstr>Inputs &amp; Calc</vt:lpstr>
      <vt:lpstr>3 Statements</vt:lpstr>
      <vt:lpstr>Extra</vt:lpstr>
      <vt:lpstr>Steps</vt:lpstr>
      <vt:lpstr>days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KapGen-Rahul</dc:creator>
  <cp:lastModifiedBy>Karan Sharma, CFA</cp:lastModifiedBy>
  <dcterms:created xsi:type="dcterms:W3CDTF">2018-04-20T18:42:28Z</dcterms:created>
  <dcterms:modified xsi:type="dcterms:W3CDTF">2024-11-15T19:30:39Z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0x01010045ED95FC8666AB4EB23767893E8C1A28</vt:lpwstr>
  </property>
</Properties>
</file>