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harma\Desktop\Personal Docs\EMFT\Mubadala Batch 2\FINALS\"/>
    </mc:Choice>
  </mc:AlternateContent>
  <xr:revisionPtr revIDLastSave="0" documentId="13_ncr:1_{DB5CD927-0E3C-42D1-A092-7714766C0825}" xr6:coauthVersionLast="47" xr6:coauthVersionMax="47" xr10:uidLastSave="{00000000-0000-0000-0000-000000000000}"/>
  <bookViews>
    <workbookView xWindow="-110" yWindow="-110" windowWidth="19420" windowHeight="10300" xr2:uid="{2DB3F4E3-EE66-4CF5-B230-0369CF4788F4}"/>
  </bookViews>
  <sheets>
    <sheet name="Sheet2" sheetId="2" r:id="rId1"/>
  </sheet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2" l="1"/>
  <c r="I47" i="2"/>
  <c r="H47" i="2"/>
  <c r="G47" i="2"/>
  <c r="F47" i="2"/>
  <c r="E47" i="2"/>
  <c r="J45" i="2"/>
  <c r="I45" i="2"/>
  <c r="H45" i="2"/>
  <c r="G45" i="2"/>
  <c r="F45" i="2"/>
  <c r="E45" i="2"/>
  <c r="I43" i="2"/>
  <c r="H43" i="2"/>
  <c r="G43" i="2"/>
  <c r="F43" i="2"/>
  <c r="E43" i="2"/>
  <c r="I42" i="2"/>
  <c r="H42" i="2"/>
  <c r="G42" i="2"/>
  <c r="F42" i="2"/>
  <c r="E42" i="2"/>
  <c r="I41" i="2"/>
  <c r="H41" i="2"/>
  <c r="G41" i="2"/>
  <c r="F41" i="2"/>
  <c r="E41" i="2"/>
  <c r="F4" i="2"/>
  <c r="G4" i="2" s="1"/>
  <c r="H4" i="2" s="1"/>
  <c r="I4" i="2" s="1"/>
  <c r="E16" i="2" l="1"/>
  <c r="D33" i="2" s="1"/>
  <c r="I26" i="2"/>
  <c r="H26" i="2"/>
  <c r="G26" i="2"/>
  <c r="F26" i="2"/>
  <c r="E26" i="2"/>
  <c r="D8" i="2"/>
  <c r="E21" i="2" l="1"/>
  <c r="E27" i="2" s="1"/>
  <c r="E18" i="2"/>
  <c r="E28" i="2" l="1"/>
  <c r="E29" i="2" s="1"/>
  <c r="E33" i="2" s="1"/>
  <c r="F18" i="2"/>
  <c r="E19" i="2"/>
  <c r="F16" i="2" s="1"/>
  <c r="F21" i="2" l="1"/>
  <c r="F27" i="2" s="1"/>
  <c r="F19" i="2"/>
  <c r="G16" i="2" s="1"/>
  <c r="G18" i="2"/>
  <c r="F28" i="2"/>
  <c r="G19" i="2" l="1"/>
  <c r="H16" i="2" s="1"/>
  <c r="G21" i="2"/>
  <c r="G27" i="2" s="1"/>
  <c r="H18" i="2"/>
  <c r="G28" i="2"/>
  <c r="F29" i="2"/>
  <c r="F33" i="2" s="1"/>
  <c r="I18" i="2" l="1"/>
  <c r="I28" i="2" s="1"/>
  <c r="H28" i="2"/>
  <c r="G29" i="2"/>
  <c r="G33" i="2" s="1"/>
  <c r="H21" i="2"/>
  <c r="H27" i="2" s="1"/>
  <c r="H19" i="2"/>
  <c r="I16" i="2" s="1"/>
  <c r="I19" i="2" l="1"/>
  <c r="I21" i="2"/>
  <c r="I27" i="2" s="1"/>
  <c r="I29" i="2" s="1"/>
  <c r="I33" i="2" s="1"/>
  <c r="D36" i="2" s="1"/>
  <c r="F8" i="2" s="1"/>
  <c r="H29" i="2"/>
  <c r="H33" i="2" s="1"/>
</calcChain>
</file>

<file path=xl/sharedStrings.xml><?xml version="1.0" encoding="utf-8"?>
<sst xmlns="http://schemas.openxmlformats.org/spreadsheetml/2006/main" count="27" uniqueCount="26">
  <si>
    <t>Debt</t>
  </si>
  <si>
    <t>Closing</t>
  </si>
  <si>
    <t>New</t>
  </si>
  <si>
    <t>Repay</t>
  </si>
  <si>
    <t>Opening</t>
  </si>
  <si>
    <t>int</t>
  </si>
  <si>
    <t>Int</t>
  </si>
  <si>
    <t>Princ</t>
  </si>
  <si>
    <t>Leverage</t>
  </si>
  <si>
    <t>LEVERAGE</t>
  </si>
  <si>
    <t>Capex</t>
  </si>
  <si>
    <t>Fund all of capex through equity</t>
  </si>
  <si>
    <t>Incoming cash flows</t>
  </si>
  <si>
    <t>CFADS</t>
  </si>
  <si>
    <t>Cash Flow available for Debt Service ( CFADS)</t>
  </si>
  <si>
    <t>Debt Service = Interest + Prinicipal</t>
  </si>
  <si>
    <t>Cash flow for dividend Dist</t>
  </si>
  <si>
    <t>Equity Returns</t>
  </si>
  <si>
    <t>Funded by Equity</t>
  </si>
  <si>
    <t>Cash flows for Dividend</t>
  </si>
  <si>
    <t>Leveraged</t>
  </si>
  <si>
    <t>DSCR ( Debt Service Coverage Ratio) = CFADS / Debt Service</t>
  </si>
  <si>
    <t>Debt Service</t>
  </si>
  <si>
    <t>DSCR</t>
  </si>
  <si>
    <t>New WTE - 1.6</t>
  </si>
  <si>
    <t>Enery from windmill - 1.2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</si>
</sst>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\x"/>
    <numFmt numFmtId="167" formatCode="_(* #,##0.0_);_(* \(#,##0.0\);_(* &quot;-&quot;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NumberFormat="1" applyFont="1"/>
    <xf numFmtId="3" fontId="0" fillId="0" borderId="0" xfId="0" applyNumberFormat="1"/>
    <xf numFmtId="0" fontId="0" fillId="0" borderId="1" xfId="0" applyBorder="1"/>
    <xf numFmtId="164" fontId="0" fillId="0" borderId="0" xfId="0" applyNumberFormat="1"/>
    <xf numFmtId="0" fontId="2" fillId="0" borderId="0" xfId="0" applyFont="1"/>
    <xf numFmtId="164" fontId="0" fillId="0" borderId="1" xfId="1" applyNumberFormat="1" applyFont="1" applyBorder="1"/>
    <xf numFmtId="9" fontId="0" fillId="0" borderId="0" xfId="0" applyNumberFormat="1"/>
    <xf numFmtId="10" fontId="0" fillId="0" borderId="0" xfId="2" applyNumberFormat="1" applyFont="1"/>
    <xf numFmtId="164" fontId="0" fillId="0" borderId="1" xfId="0" applyNumberFormat="1" applyBorder="1"/>
    <xf numFmtId="164" fontId="0" fillId="2" borderId="0" xfId="1" applyNumberFormat="1" applyFont="1" applyFill="1"/>
    <xf numFmtId="165" fontId="0" fillId="0" borderId="0" xfId="0" applyNumberFormat="1"/>
    <xf numFmtId="165" fontId="0" fillId="2" borderId="0" xfId="0" applyNumberFormat="1" applyFill="1"/>
    <xf numFmtId="0" fontId="0" fillId="2" borderId="0" xfId="0" applyFill="1"/>
    <xf numFmtId="166" fontId="0" fillId="0" borderId="0" xfId="0" applyNumberFormat="1"/>
    <xf numFmtId="167" fontId="0" fillId="0" borderId="0" xfId="0" applyNumberFormat="1"/>
    <xf numFmtId="43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046A-B34E-4C50-AF9E-7C5DBCFC4902}">
  <dimension ref="C2:J47"/>
  <sheetViews>
    <sheetView tabSelected="1" zoomScale="115" zoomScaleNormal="115" workbookViewId="0">
      <selection activeCell="H10" sqref="H10"/>
    </sheetView>
  </sheetViews>
  <sheetFormatPr defaultRowHeight="14.5" x14ac:dyDescent="0.35"/>
  <cols>
    <col min="1" max="1" width="4.1796875" customWidth="1"/>
    <col min="2" max="2" width="4.36328125" customWidth="1"/>
    <col min="4" max="4" width="23.1796875" customWidth="1"/>
    <col min="5" max="9" width="10.81640625" bestFit="1" customWidth="1"/>
    <col min="10" max="10" width="12.36328125" customWidth="1"/>
  </cols>
  <sheetData>
    <row r="2" spans="3:9" x14ac:dyDescent="0.35">
      <c r="D2" s="5" t="s">
        <v>9</v>
      </c>
    </row>
    <row r="3" spans="3:9" x14ac:dyDescent="0.35">
      <c r="E3" s="17" t="s">
        <v>12</v>
      </c>
      <c r="F3" s="17"/>
      <c r="G3" s="17"/>
      <c r="H3" s="17"/>
      <c r="I3" s="17"/>
    </row>
    <row r="4" spans="3:9" x14ac:dyDescent="0.35">
      <c r="D4" t="s">
        <v>10</v>
      </c>
      <c r="E4">
        <v>1</v>
      </c>
      <c r="F4">
        <f>E4+1</f>
        <v>2</v>
      </c>
      <c r="G4">
        <f t="shared" ref="G4:I4" si="0">F4+1</f>
        <v>3</v>
      </c>
      <c r="H4">
        <f t="shared" si="0"/>
        <v>4</v>
      </c>
      <c r="I4">
        <f t="shared" si="0"/>
        <v>5</v>
      </c>
    </row>
    <row r="5" spans="3:9" x14ac:dyDescent="0.35">
      <c r="D5" s="2">
        <v>-100000</v>
      </c>
      <c r="E5" s="1">
        <v>40000</v>
      </c>
      <c r="F5" s="1">
        <v>30000</v>
      </c>
      <c r="G5" s="1">
        <v>30000</v>
      </c>
      <c r="H5" s="1">
        <v>20000</v>
      </c>
      <c r="I5" s="1">
        <v>20000</v>
      </c>
    </row>
    <row r="7" spans="3:9" x14ac:dyDescent="0.35">
      <c r="D7" t="s">
        <v>11</v>
      </c>
      <c r="F7" t="s">
        <v>20</v>
      </c>
    </row>
    <row r="8" spans="3:9" x14ac:dyDescent="0.35">
      <c r="D8" s="8">
        <f>IRR(D5:I5)</f>
        <v>0.14308740748291959</v>
      </c>
      <c r="F8" s="12">
        <f>D36</f>
        <v>0.24749621474959316</v>
      </c>
    </row>
    <row r="13" spans="3:9" x14ac:dyDescent="0.35">
      <c r="C13" t="s">
        <v>8</v>
      </c>
      <c r="D13" s="7">
        <v>0.5</v>
      </c>
    </row>
    <row r="15" spans="3:9" x14ac:dyDescent="0.35">
      <c r="D15" t="s">
        <v>0</v>
      </c>
    </row>
    <row r="16" spans="3:9" x14ac:dyDescent="0.35">
      <c r="D16" t="s">
        <v>4</v>
      </c>
      <c r="E16" s="10">
        <f>D5*D13*-1</f>
        <v>50000</v>
      </c>
      <c r="F16" s="1">
        <f>E19</f>
        <v>40000</v>
      </c>
      <c r="G16" s="1">
        <f t="shared" ref="G16:I16" si="1">F19</f>
        <v>30000</v>
      </c>
      <c r="H16" s="1">
        <f t="shared" si="1"/>
        <v>20000</v>
      </c>
      <c r="I16" s="1">
        <f t="shared" si="1"/>
        <v>10000</v>
      </c>
    </row>
    <row r="17" spans="3:9" x14ac:dyDescent="0.35">
      <c r="D17" t="s">
        <v>2</v>
      </c>
      <c r="E17" s="1"/>
      <c r="F17" s="1"/>
      <c r="G17" s="1"/>
      <c r="H17" s="1"/>
      <c r="I17" s="1"/>
    </row>
    <row r="18" spans="3:9" x14ac:dyDescent="0.35">
      <c r="D18" s="3" t="s">
        <v>3</v>
      </c>
      <c r="E18" s="6">
        <f>E16/5*-1</f>
        <v>-10000</v>
      </c>
      <c r="F18" s="6">
        <f t="shared" ref="F18:I18" si="2">E18</f>
        <v>-10000</v>
      </c>
      <c r="G18" s="6">
        <f t="shared" si="2"/>
        <v>-10000</v>
      </c>
      <c r="H18" s="6">
        <f t="shared" si="2"/>
        <v>-10000</v>
      </c>
      <c r="I18" s="6">
        <f t="shared" si="2"/>
        <v>-10000</v>
      </c>
    </row>
    <row r="19" spans="3:9" x14ac:dyDescent="0.35">
      <c r="D19" t="s">
        <v>1</v>
      </c>
      <c r="E19" s="1">
        <f>SUM(E16:E18)</f>
        <v>40000</v>
      </c>
      <c r="F19" s="1">
        <f t="shared" ref="F19:I19" si="3">SUM(F16:F18)</f>
        <v>30000</v>
      </c>
      <c r="G19" s="1">
        <f t="shared" si="3"/>
        <v>20000</v>
      </c>
      <c r="H19" s="1">
        <f t="shared" si="3"/>
        <v>10000</v>
      </c>
      <c r="I19" s="1">
        <f t="shared" si="3"/>
        <v>0</v>
      </c>
    </row>
    <row r="21" spans="3:9" x14ac:dyDescent="0.35">
      <c r="C21" s="7">
        <v>0.05</v>
      </c>
      <c r="D21" t="s">
        <v>5</v>
      </c>
      <c r="E21" s="4">
        <f>E16*$C$21</f>
        <v>2500</v>
      </c>
      <c r="F21" s="4">
        <f t="shared" ref="F21:I21" si="4">F16*$C$21</f>
        <v>2000</v>
      </c>
      <c r="G21" s="4">
        <f t="shared" si="4"/>
        <v>1500</v>
      </c>
      <c r="H21" s="4">
        <f t="shared" si="4"/>
        <v>1000</v>
      </c>
      <c r="I21" s="4">
        <f t="shared" si="4"/>
        <v>500</v>
      </c>
    </row>
    <row r="23" spans="3:9" x14ac:dyDescent="0.35">
      <c r="D23" s="5" t="s">
        <v>14</v>
      </c>
    </row>
    <row r="24" spans="3:9" x14ac:dyDescent="0.35">
      <c r="D24" s="5" t="s">
        <v>15</v>
      </c>
    </row>
    <row r="26" spans="3:9" x14ac:dyDescent="0.35">
      <c r="D26" t="s">
        <v>13</v>
      </c>
      <c r="E26" s="4">
        <f>E5</f>
        <v>40000</v>
      </c>
      <c r="F26" s="4">
        <f t="shared" ref="F26:I26" si="5">F5</f>
        <v>30000</v>
      </c>
      <c r="G26" s="4">
        <f t="shared" si="5"/>
        <v>30000</v>
      </c>
      <c r="H26" s="4">
        <f t="shared" si="5"/>
        <v>20000</v>
      </c>
      <c r="I26" s="4">
        <f t="shared" si="5"/>
        <v>20000</v>
      </c>
    </row>
    <row r="27" spans="3:9" x14ac:dyDescent="0.35">
      <c r="D27" t="s">
        <v>6</v>
      </c>
      <c r="E27" s="4">
        <f>E21*-1</f>
        <v>-2500</v>
      </c>
      <c r="F27" s="4">
        <f t="shared" ref="F27:I27" si="6">F21*-1</f>
        <v>-2000</v>
      </c>
      <c r="G27" s="4">
        <f t="shared" si="6"/>
        <v>-1500</v>
      </c>
      <c r="H27" s="4">
        <f t="shared" si="6"/>
        <v>-1000</v>
      </c>
      <c r="I27" s="4">
        <f t="shared" si="6"/>
        <v>-500</v>
      </c>
    </row>
    <row r="28" spans="3:9" x14ac:dyDescent="0.35">
      <c r="D28" s="3" t="s">
        <v>7</v>
      </c>
      <c r="E28" s="9">
        <f>E18</f>
        <v>-10000</v>
      </c>
      <c r="F28" s="9">
        <f t="shared" ref="F28:I28" si="7">F18</f>
        <v>-10000</v>
      </c>
      <c r="G28" s="9">
        <f t="shared" si="7"/>
        <v>-10000</v>
      </c>
      <c r="H28" s="9">
        <f t="shared" si="7"/>
        <v>-10000</v>
      </c>
      <c r="I28" s="9">
        <f t="shared" si="7"/>
        <v>-10000</v>
      </c>
    </row>
    <row r="29" spans="3:9" x14ac:dyDescent="0.35">
      <c r="D29" t="s">
        <v>16</v>
      </c>
      <c r="E29">
        <f>SUM(E26:E28)</f>
        <v>27500</v>
      </c>
      <c r="F29">
        <f t="shared" ref="F29:I29" si="8">SUM(F26:F28)</f>
        <v>18000</v>
      </c>
      <c r="G29">
        <f t="shared" si="8"/>
        <v>18500</v>
      </c>
      <c r="H29" s="13">
        <f t="shared" si="8"/>
        <v>9000</v>
      </c>
      <c r="I29" s="13">
        <f t="shared" si="8"/>
        <v>9500</v>
      </c>
    </row>
    <row r="32" spans="3:9" x14ac:dyDescent="0.35">
      <c r="D32" t="s">
        <v>18</v>
      </c>
      <c r="E32" s="18" t="s">
        <v>19</v>
      </c>
      <c r="F32" s="18"/>
      <c r="G32" s="18"/>
      <c r="H32" s="18"/>
      <c r="I32" s="18"/>
    </row>
    <row r="33" spans="4:10" x14ac:dyDescent="0.35">
      <c r="D33" s="4">
        <f>D5+E16</f>
        <v>-50000</v>
      </c>
      <c r="E33">
        <f>E29</f>
        <v>27500</v>
      </c>
      <c r="F33">
        <f t="shared" ref="F33:I33" si="9">F29</f>
        <v>18000</v>
      </c>
      <c r="G33">
        <f t="shared" si="9"/>
        <v>18500</v>
      </c>
      <c r="H33">
        <f t="shared" si="9"/>
        <v>9000</v>
      </c>
      <c r="I33">
        <f t="shared" si="9"/>
        <v>9500</v>
      </c>
    </row>
    <row r="35" spans="4:10" x14ac:dyDescent="0.35">
      <c r="D35" s="8" t="s">
        <v>17</v>
      </c>
    </row>
    <row r="36" spans="4:10" x14ac:dyDescent="0.35">
      <c r="D36" s="11">
        <f>IRR(D33:I33)</f>
        <v>0.24749621474959316</v>
      </c>
    </row>
    <row r="39" spans="4:10" x14ac:dyDescent="0.35">
      <c r="D39" t="s">
        <v>21</v>
      </c>
    </row>
    <row r="41" spans="4:10" x14ac:dyDescent="0.35">
      <c r="D41" t="s">
        <v>13</v>
      </c>
      <c r="E41" s="4">
        <f>E26</f>
        <v>40000</v>
      </c>
      <c r="F41" s="4">
        <f t="shared" ref="F41:I41" si="10">F26</f>
        <v>30000</v>
      </c>
      <c r="G41" s="4">
        <f t="shared" si="10"/>
        <v>30000</v>
      </c>
      <c r="H41" s="4">
        <f t="shared" si="10"/>
        <v>20000</v>
      </c>
      <c r="I41" s="4">
        <f t="shared" si="10"/>
        <v>20000</v>
      </c>
    </row>
    <row r="42" spans="4:10" x14ac:dyDescent="0.35">
      <c r="D42" t="s">
        <v>22</v>
      </c>
      <c r="E42" s="4">
        <f>(E27+E28)*-1</f>
        <v>12500</v>
      </c>
      <c r="F42" s="4">
        <f t="shared" ref="F42:I42" si="11">(F27+F28)*-1</f>
        <v>12000</v>
      </c>
      <c r="G42" s="4">
        <f t="shared" si="11"/>
        <v>11500</v>
      </c>
      <c r="H42" s="4">
        <f t="shared" si="11"/>
        <v>11000</v>
      </c>
      <c r="I42" s="4">
        <f t="shared" si="11"/>
        <v>10500</v>
      </c>
    </row>
    <row r="43" spans="4:10" x14ac:dyDescent="0.35">
      <c r="D43" t="s">
        <v>23</v>
      </c>
      <c r="E43" s="14">
        <f>E41/E42</f>
        <v>3.2</v>
      </c>
      <c r="F43" s="14">
        <f t="shared" ref="F43:I43" si="12">F41/F42</f>
        <v>2.5</v>
      </c>
      <c r="G43" s="14">
        <f t="shared" si="12"/>
        <v>2.6086956521739131</v>
      </c>
      <c r="H43" s="14">
        <f t="shared" si="12"/>
        <v>1.8181818181818181</v>
      </c>
      <c r="I43" s="14">
        <f t="shared" si="12"/>
        <v>1.9047619047619047</v>
      </c>
    </row>
    <row r="45" spans="4:10" x14ac:dyDescent="0.35">
      <c r="D45" t="s">
        <v>24</v>
      </c>
      <c r="E45" s="15">
        <f>E41 / 1.6</f>
        <v>25000</v>
      </c>
      <c r="F45" s="15">
        <f t="shared" ref="F45:I45" si="13">F41 / 1.6</f>
        <v>18750</v>
      </c>
      <c r="G45" s="15">
        <f t="shared" si="13"/>
        <v>18750</v>
      </c>
      <c r="H45" s="15">
        <f t="shared" si="13"/>
        <v>12500</v>
      </c>
      <c r="I45" s="15">
        <f t="shared" si="13"/>
        <v>12500</v>
      </c>
      <c r="J45" s="15">
        <f>SUM(E45:I45)</f>
        <v>87500</v>
      </c>
    </row>
    <row r="47" spans="4:10" x14ac:dyDescent="0.35">
      <c r="D47" t="s">
        <v>25</v>
      </c>
      <c r="E47" s="16">
        <f>E41/ 1.2</f>
        <v>33333.333333333336</v>
      </c>
      <c r="F47" s="16">
        <f t="shared" ref="F47:I47" si="14">F41/ 1.2</f>
        <v>25000</v>
      </c>
      <c r="G47" s="16">
        <f t="shared" si="14"/>
        <v>25000</v>
      </c>
      <c r="H47" s="16">
        <f t="shared" si="14"/>
        <v>16666.666666666668</v>
      </c>
      <c r="I47" s="16">
        <f t="shared" si="14"/>
        <v>16666.666666666668</v>
      </c>
      <c r="J47" s="15">
        <f>SUM(E47:I47)</f>
        <v>116666.66666666669</v>
      </c>
    </row>
  </sheetData>
  <mergeCells count="2">
    <mergeCell ref="E3:I3"/>
    <mergeCell ref="E32:I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 Sharma, CFA</dc:creator>
  <cp:lastModifiedBy>Karan</cp:lastModifiedBy>
  <dcterms:created xsi:type="dcterms:W3CDTF">2024-05-23T06:45:09Z</dcterms:created>
  <dcterms:modified xsi:type="dcterms:W3CDTF">2024-05-27T08:01:16Z</dcterms:modified>
</cp:coreProperties>
</file>