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sharma\Desktop\Personal Docs\EMFT\Mubadala Batch 2\"/>
    </mc:Choice>
  </mc:AlternateContent>
  <xr:revisionPtr revIDLastSave="0" documentId="13_ncr:1_{E27DB2B1-A6CB-4258-8A06-AB67FF72A7C6}" xr6:coauthVersionLast="47" xr6:coauthVersionMax="47" xr10:uidLastSave="{00000000-0000-0000-0000-000000000000}"/>
  <bookViews>
    <workbookView xWindow="-110" yWindow="-110" windowWidth="19420" windowHeight="10300" activeTab="1" xr2:uid="{2DB3F4E3-EE66-4CF5-B230-0369CF4788F4}"/>
  </bookViews>
  <sheets>
    <sheet name="Sheet1" sheetId="1" r:id="rId1"/>
    <sheet name="Sheet2" sheetId="2" r:id="rId2"/>
  </sheets>
  <calcPr calcId="191029" iterate="1" iterateCount="100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7" i="2" l="1"/>
  <c r="I47" i="2"/>
  <c r="H47" i="2"/>
  <c r="G47" i="2"/>
  <c r="F47" i="2"/>
  <c r="E47" i="2"/>
  <c r="J45" i="2"/>
  <c r="I45" i="2"/>
  <c r="H45" i="2"/>
  <c r="G45" i="2"/>
  <c r="F45" i="2"/>
  <c r="E45" i="2"/>
  <c r="I43" i="2"/>
  <c r="H43" i="2"/>
  <c r="G43" i="2"/>
  <c r="F43" i="2"/>
  <c r="E43" i="2"/>
  <c r="I42" i="2"/>
  <c r="H42" i="2"/>
  <c r="G42" i="2"/>
  <c r="F42" i="2"/>
  <c r="E42" i="2"/>
  <c r="I41" i="2"/>
  <c r="H41" i="2"/>
  <c r="G41" i="2"/>
  <c r="F41" i="2"/>
  <c r="E41" i="2"/>
  <c r="F4" i="2"/>
  <c r="G4" i="2" s="1"/>
  <c r="H4" i="2" s="1"/>
  <c r="I4" i="2" s="1"/>
  <c r="E16" i="2" l="1"/>
  <c r="D33" i="2" s="1"/>
  <c r="I26" i="2"/>
  <c r="H26" i="2"/>
  <c r="G26" i="2"/>
  <c r="F26" i="2"/>
  <c r="E26" i="2"/>
  <c r="D8" i="2"/>
  <c r="E21" i="2" l="1"/>
  <c r="E27" i="2" s="1"/>
  <c r="E18" i="2"/>
  <c r="E28" i="2" l="1"/>
  <c r="E29" i="2" s="1"/>
  <c r="E33" i="2" s="1"/>
  <c r="F18" i="2"/>
  <c r="E19" i="2"/>
  <c r="F16" i="2" s="1"/>
  <c r="F21" i="2" l="1"/>
  <c r="F27" i="2" s="1"/>
  <c r="F19" i="2"/>
  <c r="G16" i="2" s="1"/>
  <c r="G18" i="2"/>
  <c r="F28" i="2"/>
  <c r="G19" i="2" l="1"/>
  <c r="H16" i="2" s="1"/>
  <c r="G21" i="2"/>
  <c r="G27" i="2" s="1"/>
  <c r="H18" i="2"/>
  <c r="G28" i="2"/>
  <c r="F29" i="2"/>
  <c r="F33" i="2" s="1"/>
  <c r="I18" i="2" l="1"/>
  <c r="I28" i="2" s="1"/>
  <c r="H28" i="2"/>
  <c r="G29" i="2"/>
  <c r="G33" i="2" s="1"/>
  <c r="H21" i="2"/>
  <c r="H27" i="2" s="1"/>
  <c r="H19" i="2"/>
  <c r="I16" i="2" s="1"/>
  <c r="I19" i="2" l="1"/>
  <c r="I21" i="2"/>
  <c r="I27" i="2" s="1"/>
  <c r="I29" i="2" s="1"/>
  <c r="I33" i="2" s="1"/>
  <c r="D36" i="2" s="1"/>
  <c r="F8" i="2" s="1"/>
  <c r="H29" i="2"/>
  <c r="H33" i="2" s="1"/>
  <c r="O44" i="1" l="1"/>
  <c r="L38" i="1"/>
  <c r="E38" i="1"/>
  <c r="O37" i="1" s="1"/>
  <c r="O42" i="1" s="1"/>
  <c r="E36" i="1"/>
  <c r="O38" i="1"/>
  <c r="F27" i="1"/>
  <c r="F30" i="1" s="1"/>
  <c r="O11" i="1"/>
  <c r="L11" i="1"/>
  <c r="E11" i="1"/>
  <c r="O10" i="1" s="1"/>
  <c r="O15" i="1" s="1"/>
  <c r="O21" i="1" s="1"/>
  <c r="L10" i="1" s="1"/>
  <c r="O48" i="1" l="1"/>
  <c r="L37" i="1" s="1"/>
  <c r="L41" i="1" s="1"/>
  <c r="I39" i="1"/>
  <c r="I41" i="1" s="1"/>
  <c r="I12" i="1"/>
  <c r="I14" i="1" s="1"/>
  <c r="L14" i="1"/>
</calcChain>
</file>

<file path=xl/sharedStrings.xml><?xml version="1.0" encoding="utf-8"?>
<sst xmlns="http://schemas.openxmlformats.org/spreadsheetml/2006/main" count="71" uniqueCount="49">
  <si>
    <t>Bought machine for 50K, useful life 5 years</t>
  </si>
  <si>
    <t>Sold machine for 45K after one year</t>
  </si>
  <si>
    <t>Revenue</t>
  </si>
  <si>
    <t>Dep</t>
  </si>
  <si>
    <t>NP</t>
  </si>
  <si>
    <t>BS</t>
  </si>
  <si>
    <t>Cash</t>
  </si>
  <si>
    <t>Equity</t>
  </si>
  <si>
    <t>Debt</t>
  </si>
  <si>
    <t>PPNE</t>
  </si>
  <si>
    <t>RE</t>
  </si>
  <si>
    <t>CFS</t>
  </si>
  <si>
    <t>NI</t>
  </si>
  <si>
    <t>CFO</t>
  </si>
  <si>
    <t>CFI</t>
  </si>
  <si>
    <t>CFF</t>
  </si>
  <si>
    <t>Change</t>
  </si>
  <si>
    <t>Asset</t>
  </si>
  <si>
    <t>Ope</t>
  </si>
  <si>
    <t>Closing</t>
  </si>
  <si>
    <t>Gain</t>
  </si>
  <si>
    <t>Sold for</t>
  </si>
  <si>
    <t>New</t>
  </si>
  <si>
    <t>Repay</t>
  </si>
  <si>
    <t>Opening</t>
  </si>
  <si>
    <t>int</t>
  </si>
  <si>
    <t>Int</t>
  </si>
  <si>
    <t>Princ</t>
  </si>
  <si>
    <t>Leverage</t>
  </si>
  <si>
    <t>Started business with 100K cash</t>
  </si>
  <si>
    <t>Revenue was 20K in year 1</t>
  </si>
  <si>
    <t>Reverse gain on sale of asset</t>
  </si>
  <si>
    <t>LEVERAGE</t>
  </si>
  <si>
    <t>Capex</t>
  </si>
  <si>
    <t>Fund all of capex through equity</t>
  </si>
  <si>
    <t>Incoming cash flows</t>
  </si>
  <si>
    <t>CFADS</t>
  </si>
  <si>
    <t>Cash Flow available for Debt Service ( CFADS)</t>
  </si>
  <si>
    <t>Debt Service = Interest + Prinicipal</t>
  </si>
  <si>
    <t>Cash flow for dividend Dist</t>
  </si>
  <si>
    <t>Equity Returns</t>
  </si>
  <si>
    <t>Funded by Equity</t>
  </si>
  <si>
    <t>Cash flows for Dividend</t>
  </si>
  <si>
    <t>Leveraged</t>
  </si>
  <si>
    <t>DSCR ( Debt Service Coverage Ratio) = CFADS / Debt Service</t>
  </si>
  <si>
    <t>Debt Service</t>
  </si>
  <si>
    <t>DSCR</t>
  </si>
  <si>
    <t>New WTE - 1.6</t>
  </si>
  <si>
    <t>Enery from windmill - 1.2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</si>
</sst>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.0\x"/>
    <numFmt numFmtId="167" formatCode="_(* #,##0.0_);_(* \(#,##0.0\);_(* &quot;-&quot;?_);_(@_)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164" fontId="0" fillId="0" borderId="0" xfId="1" applyNumberFormat="1" applyFont="1"/>
    <xf numFmtId="3" fontId="0" fillId="0" borderId="0" xfId="0" applyNumberFormat="1"/>
    <xf numFmtId="0" fontId="0" fillId="0" borderId="1" xfId="0" applyBorder="1"/>
    <xf numFmtId="3" fontId="0" fillId="0" borderId="1" xfId="0" applyNumberFormat="1" applyBorder="1"/>
    <xf numFmtId="164" fontId="0" fillId="0" borderId="0" xfId="0" applyNumberFormat="1"/>
    <xf numFmtId="0" fontId="3" fillId="0" borderId="0" xfId="0" applyFont="1"/>
    <xf numFmtId="164" fontId="0" fillId="0" borderId="1" xfId="1" applyNumberFormat="1" applyFont="1" applyBorder="1"/>
    <xf numFmtId="9" fontId="0" fillId="0" borderId="0" xfId="0" applyNumberFormat="1"/>
    <xf numFmtId="10" fontId="0" fillId="0" borderId="0" xfId="2" applyNumberFormat="1" applyFont="1"/>
    <xf numFmtId="164" fontId="0" fillId="0" borderId="1" xfId="0" applyNumberFormat="1" applyBorder="1"/>
    <xf numFmtId="164" fontId="0" fillId="2" borderId="0" xfId="0" applyNumberFormat="1" applyFill="1"/>
    <xf numFmtId="0" fontId="2" fillId="0" borderId="0" xfId="0" applyFont="1"/>
    <xf numFmtId="164" fontId="0" fillId="3" borderId="0" xfId="1" applyNumberFormat="1" applyFont="1" applyFill="1"/>
    <xf numFmtId="165" fontId="0" fillId="0" borderId="0" xfId="0" applyNumberFormat="1"/>
    <xf numFmtId="165" fontId="0" fillId="3" borderId="0" xfId="0" applyNumberFormat="1" applyFill="1"/>
    <xf numFmtId="0" fontId="0" fillId="3" borderId="0" xfId="0" applyFill="1"/>
    <xf numFmtId="166" fontId="0" fillId="0" borderId="0" xfId="0" applyNumberFormat="1"/>
    <xf numFmtId="167" fontId="0" fillId="0" borderId="0" xfId="0" applyNumberFormat="1"/>
    <xf numFmtId="43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E25B6-4CD4-4F79-AC88-9C4FCFE6BD5C}">
  <dimension ref="B3:O48"/>
  <sheetViews>
    <sheetView topLeftCell="A22" zoomScale="85" zoomScaleNormal="85" workbookViewId="0">
      <selection activeCell="E44" sqref="E44"/>
    </sheetView>
  </sheetViews>
  <sheetFormatPr defaultRowHeight="14.5" x14ac:dyDescent="0.35"/>
  <cols>
    <col min="1" max="1" width="3.81640625" customWidth="1"/>
    <col min="5" max="6" width="10.453125" bestFit="1" customWidth="1"/>
    <col min="9" max="9" width="11.90625" customWidth="1"/>
    <col min="12" max="12" width="11.90625" customWidth="1"/>
    <col min="13" max="13" width="5.90625" customWidth="1"/>
    <col min="14" max="14" width="23.7265625" customWidth="1"/>
    <col min="15" max="15" width="9.81640625" bestFit="1" customWidth="1"/>
  </cols>
  <sheetData>
    <row r="3" spans="2:15" x14ac:dyDescent="0.35">
      <c r="B3" t="s">
        <v>29</v>
      </c>
    </row>
    <row r="4" spans="2:15" x14ac:dyDescent="0.35">
      <c r="B4" t="s">
        <v>0</v>
      </c>
    </row>
    <row r="5" spans="2:15" x14ac:dyDescent="0.35">
      <c r="B5" t="s">
        <v>1</v>
      </c>
    </row>
    <row r="6" spans="2:15" x14ac:dyDescent="0.35">
      <c r="B6" t="s">
        <v>30</v>
      </c>
    </row>
    <row r="8" spans="2:15" x14ac:dyDescent="0.35">
      <c r="E8">
        <v>1</v>
      </c>
      <c r="H8" s="6" t="s">
        <v>5</v>
      </c>
      <c r="N8" t="s">
        <v>11</v>
      </c>
    </row>
    <row r="9" spans="2:15" x14ac:dyDescent="0.35">
      <c r="D9" t="s">
        <v>2</v>
      </c>
      <c r="E9" s="1">
        <v>20000</v>
      </c>
      <c r="F9" s="1"/>
    </row>
    <row r="10" spans="2:15" x14ac:dyDescent="0.35">
      <c r="D10" s="3" t="s">
        <v>3</v>
      </c>
      <c r="E10" s="4">
        <v>10000</v>
      </c>
      <c r="F10" s="3"/>
      <c r="H10" t="s">
        <v>8</v>
      </c>
      <c r="K10" t="s">
        <v>6</v>
      </c>
      <c r="L10" s="11">
        <f>O21</f>
        <v>70000</v>
      </c>
      <c r="N10" t="s">
        <v>12</v>
      </c>
      <c r="O10" s="5">
        <f>E11</f>
        <v>10000</v>
      </c>
    </row>
    <row r="11" spans="2:15" x14ac:dyDescent="0.35">
      <c r="D11" t="s">
        <v>4</v>
      </c>
      <c r="E11" s="5">
        <f>E9-E10</f>
        <v>10000</v>
      </c>
      <c r="K11" t="s">
        <v>9</v>
      </c>
      <c r="L11">
        <f>50000-10000</f>
        <v>40000</v>
      </c>
      <c r="N11" t="s">
        <v>3</v>
      </c>
      <c r="O11" s="2">
        <f>E10</f>
        <v>10000</v>
      </c>
    </row>
    <row r="12" spans="2:15" x14ac:dyDescent="0.35">
      <c r="H12" t="s">
        <v>10</v>
      </c>
      <c r="I12" s="5">
        <f>E11</f>
        <v>10000</v>
      </c>
    </row>
    <row r="13" spans="2:15" x14ac:dyDescent="0.35">
      <c r="H13" s="3" t="s">
        <v>7</v>
      </c>
      <c r="I13" s="3">
        <v>100000</v>
      </c>
      <c r="J13" s="3"/>
      <c r="K13" s="3"/>
      <c r="L13" s="3"/>
    </row>
    <row r="14" spans="2:15" x14ac:dyDescent="0.35">
      <c r="I14" s="5">
        <f>SUM(I12:I13)</f>
        <v>110000</v>
      </c>
      <c r="L14" s="5">
        <f>SUM(L9:L13)</f>
        <v>110000</v>
      </c>
      <c r="N14" s="3"/>
      <c r="O14" s="3"/>
    </row>
    <row r="15" spans="2:15" x14ac:dyDescent="0.35">
      <c r="N15" t="s">
        <v>13</v>
      </c>
      <c r="O15" s="5">
        <f>SUM(O10:O14)</f>
        <v>20000</v>
      </c>
    </row>
    <row r="17" spans="5:15" x14ac:dyDescent="0.35">
      <c r="N17" t="s">
        <v>14</v>
      </c>
      <c r="O17">
        <v>-50000</v>
      </c>
    </row>
    <row r="19" spans="5:15" x14ac:dyDescent="0.35">
      <c r="N19" t="s">
        <v>15</v>
      </c>
      <c r="O19">
        <v>100000</v>
      </c>
    </row>
    <row r="21" spans="5:15" x14ac:dyDescent="0.35">
      <c r="N21" t="s">
        <v>16</v>
      </c>
      <c r="O21" s="5">
        <f>O19+O17+O15</f>
        <v>70000</v>
      </c>
    </row>
    <row r="23" spans="5:15" x14ac:dyDescent="0.35">
      <c r="E23" t="s">
        <v>17</v>
      </c>
      <c r="F23">
        <v>1</v>
      </c>
    </row>
    <row r="25" spans="5:15" x14ac:dyDescent="0.35">
      <c r="E25" t="s">
        <v>18</v>
      </c>
      <c r="F25" s="1">
        <v>50000</v>
      </c>
    </row>
    <row r="26" spans="5:15" x14ac:dyDescent="0.35">
      <c r="E26" s="3" t="s">
        <v>3</v>
      </c>
      <c r="F26" s="7">
        <v>10000</v>
      </c>
    </row>
    <row r="27" spans="5:15" x14ac:dyDescent="0.35">
      <c r="E27" t="s">
        <v>19</v>
      </c>
      <c r="F27" s="1">
        <f>F25-F26</f>
        <v>40000</v>
      </c>
    </row>
    <row r="28" spans="5:15" x14ac:dyDescent="0.35">
      <c r="F28" s="1"/>
    </row>
    <row r="29" spans="5:15" x14ac:dyDescent="0.35">
      <c r="E29" s="3" t="s">
        <v>21</v>
      </c>
      <c r="F29" s="7">
        <v>45000</v>
      </c>
    </row>
    <row r="30" spans="5:15" x14ac:dyDescent="0.35">
      <c r="E30" t="s">
        <v>20</v>
      </c>
      <c r="F30" s="1">
        <f>F29-F27</f>
        <v>5000</v>
      </c>
    </row>
    <row r="34" spans="4:15" x14ac:dyDescent="0.35">
      <c r="E34">
        <v>1</v>
      </c>
      <c r="H34" s="6" t="s">
        <v>5</v>
      </c>
      <c r="N34" t="s">
        <v>11</v>
      </c>
    </row>
    <row r="35" spans="4:15" x14ac:dyDescent="0.35">
      <c r="D35" t="s">
        <v>2</v>
      </c>
      <c r="E35" s="1">
        <v>20000</v>
      </c>
    </row>
    <row r="36" spans="4:15" x14ac:dyDescent="0.35">
      <c r="D36" t="s">
        <v>20</v>
      </c>
      <c r="E36" s="1">
        <f>F30</f>
        <v>5000</v>
      </c>
    </row>
    <row r="37" spans="4:15" x14ac:dyDescent="0.35">
      <c r="D37" s="3" t="s">
        <v>3</v>
      </c>
      <c r="E37" s="4">
        <v>10000</v>
      </c>
      <c r="H37" t="s">
        <v>8</v>
      </c>
      <c r="K37" t="s">
        <v>6</v>
      </c>
      <c r="L37" s="5">
        <f>O48</f>
        <v>115000</v>
      </c>
      <c r="N37" t="s">
        <v>12</v>
      </c>
      <c r="O37" s="5">
        <f>E38</f>
        <v>15000</v>
      </c>
    </row>
    <row r="38" spans="4:15" x14ac:dyDescent="0.35">
      <c r="D38" t="s">
        <v>4</v>
      </c>
      <c r="E38" s="5">
        <f>E35-E37+E36</f>
        <v>15000</v>
      </c>
      <c r="K38" t="s">
        <v>9</v>
      </c>
      <c r="L38">
        <f>(50000-10000)*0</f>
        <v>0</v>
      </c>
      <c r="N38" t="s">
        <v>3</v>
      </c>
      <c r="O38" s="2">
        <f>E37</f>
        <v>10000</v>
      </c>
    </row>
    <row r="39" spans="4:15" x14ac:dyDescent="0.35">
      <c r="H39" t="s">
        <v>10</v>
      </c>
      <c r="I39" s="5">
        <f>E38</f>
        <v>15000</v>
      </c>
      <c r="N39" t="s">
        <v>31</v>
      </c>
      <c r="O39" s="12">
        <v>-5000</v>
      </c>
    </row>
    <row r="40" spans="4:15" x14ac:dyDescent="0.35">
      <c r="H40" s="3" t="s">
        <v>7</v>
      </c>
      <c r="I40" s="3">
        <v>100000</v>
      </c>
      <c r="J40" s="3"/>
      <c r="K40" s="3"/>
      <c r="L40" s="3"/>
    </row>
    <row r="41" spans="4:15" x14ac:dyDescent="0.35">
      <c r="I41" s="5">
        <f>SUM(I39:I40)</f>
        <v>115000</v>
      </c>
      <c r="L41" s="5">
        <f>SUM(L35:L40)</f>
        <v>115000</v>
      </c>
      <c r="N41" s="3"/>
      <c r="O41" s="3"/>
    </row>
    <row r="42" spans="4:15" x14ac:dyDescent="0.35">
      <c r="N42" t="s">
        <v>13</v>
      </c>
      <c r="O42" s="5">
        <f>SUM(O37:O41)</f>
        <v>20000</v>
      </c>
    </row>
    <row r="44" spans="4:15" x14ac:dyDescent="0.35">
      <c r="N44" t="s">
        <v>14</v>
      </c>
      <c r="O44" s="1">
        <f>-50000+45000</f>
        <v>-5000</v>
      </c>
    </row>
    <row r="46" spans="4:15" x14ac:dyDescent="0.35">
      <c r="N46" t="s">
        <v>15</v>
      </c>
      <c r="O46">
        <v>100000</v>
      </c>
    </row>
    <row r="48" spans="4:15" x14ac:dyDescent="0.35">
      <c r="N48" t="s">
        <v>16</v>
      </c>
      <c r="O48" s="5">
        <f>O46+O44+O42</f>
        <v>115000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C046A-B34E-4C50-AF9E-7C5DBCFC4902}">
  <dimension ref="C2:J47"/>
  <sheetViews>
    <sheetView tabSelected="1" zoomScale="115" zoomScaleNormal="115" workbookViewId="0">
      <selection activeCell="H10" sqref="H10"/>
    </sheetView>
  </sheetViews>
  <sheetFormatPr defaultRowHeight="14.5" x14ac:dyDescent="0.35"/>
  <cols>
    <col min="1" max="1" width="4.1796875" customWidth="1"/>
    <col min="2" max="2" width="4.36328125" customWidth="1"/>
    <col min="4" max="4" width="23.1796875" customWidth="1"/>
    <col min="5" max="9" width="10.81640625" bestFit="1" customWidth="1"/>
    <col min="10" max="10" width="12.36328125" customWidth="1"/>
  </cols>
  <sheetData>
    <row r="2" spans="3:9" x14ac:dyDescent="0.35">
      <c r="D2" s="6" t="s">
        <v>32</v>
      </c>
    </row>
    <row r="3" spans="3:9" x14ac:dyDescent="0.35">
      <c r="E3" s="20" t="s">
        <v>35</v>
      </c>
      <c r="F3" s="20"/>
      <c r="G3" s="20"/>
      <c r="H3" s="20"/>
      <c r="I3" s="20"/>
    </row>
    <row r="4" spans="3:9" x14ac:dyDescent="0.35">
      <c r="D4" t="s">
        <v>33</v>
      </c>
      <c r="E4">
        <v>1</v>
      </c>
      <c r="F4">
        <f>E4+1</f>
        <v>2</v>
      </c>
      <c r="G4">
        <f t="shared" ref="G4:I4" si="0">F4+1</f>
        <v>3</v>
      </c>
      <c r="H4">
        <f t="shared" si="0"/>
        <v>4</v>
      </c>
      <c r="I4">
        <f t="shared" si="0"/>
        <v>5</v>
      </c>
    </row>
    <row r="5" spans="3:9" x14ac:dyDescent="0.35">
      <c r="D5" s="2">
        <v>-100000</v>
      </c>
      <c r="E5" s="1">
        <v>40000</v>
      </c>
      <c r="F5" s="1">
        <v>30000</v>
      </c>
      <c r="G5" s="1">
        <v>30000</v>
      </c>
      <c r="H5" s="1">
        <v>20000</v>
      </c>
      <c r="I5" s="1">
        <v>20000</v>
      </c>
    </row>
    <row r="7" spans="3:9" x14ac:dyDescent="0.35">
      <c r="D7" t="s">
        <v>34</v>
      </c>
      <c r="F7" t="s">
        <v>43</v>
      </c>
    </row>
    <row r="8" spans="3:9" x14ac:dyDescent="0.35">
      <c r="D8" s="9">
        <f>IRR(D5:I5)</f>
        <v>0.14308740748291959</v>
      </c>
      <c r="F8" s="15">
        <f>D36</f>
        <v>0.24749621474959316</v>
      </c>
    </row>
    <row r="13" spans="3:9" x14ac:dyDescent="0.35">
      <c r="C13" t="s">
        <v>28</v>
      </c>
      <c r="D13" s="8">
        <v>0.5</v>
      </c>
    </row>
    <row r="15" spans="3:9" x14ac:dyDescent="0.35">
      <c r="D15" t="s">
        <v>8</v>
      </c>
    </row>
    <row r="16" spans="3:9" x14ac:dyDescent="0.35">
      <c r="D16" t="s">
        <v>24</v>
      </c>
      <c r="E16" s="13">
        <f>D5*D13*-1</f>
        <v>50000</v>
      </c>
      <c r="F16" s="1">
        <f>E19</f>
        <v>40000</v>
      </c>
      <c r="G16" s="1">
        <f t="shared" ref="G16:I16" si="1">F19</f>
        <v>30000</v>
      </c>
      <c r="H16" s="1">
        <f t="shared" si="1"/>
        <v>20000</v>
      </c>
      <c r="I16" s="1">
        <f t="shared" si="1"/>
        <v>10000</v>
      </c>
    </row>
    <row r="17" spans="3:9" x14ac:dyDescent="0.35">
      <c r="D17" t="s">
        <v>22</v>
      </c>
      <c r="E17" s="1"/>
      <c r="F17" s="1"/>
      <c r="G17" s="1"/>
      <c r="H17" s="1"/>
      <c r="I17" s="1"/>
    </row>
    <row r="18" spans="3:9" x14ac:dyDescent="0.35">
      <c r="D18" s="3" t="s">
        <v>23</v>
      </c>
      <c r="E18" s="7">
        <f>E16/5*-1</f>
        <v>-10000</v>
      </c>
      <c r="F18" s="7">
        <f t="shared" ref="F18:I18" si="2">E18</f>
        <v>-10000</v>
      </c>
      <c r="G18" s="7">
        <f t="shared" si="2"/>
        <v>-10000</v>
      </c>
      <c r="H18" s="7">
        <f t="shared" si="2"/>
        <v>-10000</v>
      </c>
      <c r="I18" s="7">
        <f t="shared" si="2"/>
        <v>-10000</v>
      </c>
    </row>
    <row r="19" spans="3:9" x14ac:dyDescent="0.35">
      <c r="D19" t="s">
        <v>19</v>
      </c>
      <c r="E19" s="1">
        <f>SUM(E16:E18)</f>
        <v>40000</v>
      </c>
      <c r="F19" s="1">
        <f t="shared" ref="F19:I19" si="3">SUM(F16:F18)</f>
        <v>30000</v>
      </c>
      <c r="G19" s="1">
        <f t="shared" si="3"/>
        <v>20000</v>
      </c>
      <c r="H19" s="1">
        <f t="shared" si="3"/>
        <v>10000</v>
      </c>
      <c r="I19" s="1">
        <f t="shared" si="3"/>
        <v>0</v>
      </c>
    </row>
    <row r="21" spans="3:9" x14ac:dyDescent="0.35">
      <c r="C21" s="8">
        <v>0.05</v>
      </c>
      <c r="D21" t="s">
        <v>25</v>
      </c>
      <c r="E21" s="5">
        <f>E16*$C$21</f>
        <v>2500</v>
      </c>
      <c r="F21" s="5">
        <f t="shared" ref="F21:I21" si="4">F16*$C$21</f>
        <v>2000</v>
      </c>
      <c r="G21" s="5">
        <f t="shared" si="4"/>
        <v>1500</v>
      </c>
      <c r="H21" s="5">
        <f t="shared" si="4"/>
        <v>1000</v>
      </c>
      <c r="I21" s="5">
        <f t="shared" si="4"/>
        <v>500</v>
      </c>
    </row>
    <row r="23" spans="3:9" x14ac:dyDescent="0.35">
      <c r="D23" s="6" t="s">
        <v>37</v>
      </c>
    </row>
    <row r="24" spans="3:9" x14ac:dyDescent="0.35">
      <c r="D24" s="6" t="s">
        <v>38</v>
      </c>
    </row>
    <row r="26" spans="3:9" x14ac:dyDescent="0.35">
      <c r="D26" t="s">
        <v>36</v>
      </c>
      <c r="E26" s="5">
        <f>E5</f>
        <v>40000</v>
      </c>
      <c r="F26" s="5">
        <f t="shared" ref="F26:I26" si="5">F5</f>
        <v>30000</v>
      </c>
      <c r="G26" s="5">
        <f t="shared" si="5"/>
        <v>30000</v>
      </c>
      <c r="H26" s="5">
        <f t="shared" si="5"/>
        <v>20000</v>
      </c>
      <c r="I26" s="5">
        <f t="shared" si="5"/>
        <v>20000</v>
      </c>
    </row>
    <row r="27" spans="3:9" x14ac:dyDescent="0.35">
      <c r="D27" t="s">
        <v>26</v>
      </c>
      <c r="E27" s="5">
        <f>E21*-1</f>
        <v>-2500</v>
      </c>
      <c r="F27" s="5">
        <f t="shared" ref="F27:I27" si="6">F21*-1</f>
        <v>-2000</v>
      </c>
      <c r="G27" s="5">
        <f t="shared" si="6"/>
        <v>-1500</v>
      </c>
      <c r="H27" s="5">
        <f t="shared" si="6"/>
        <v>-1000</v>
      </c>
      <c r="I27" s="5">
        <f t="shared" si="6"/>
        <v>-500</v>
      </c>
    </row>
    <row r="28" spans="3:9" x14ac:dyDescent="0.35">
      <c r="D28" s="3" t="s">
        <v>27</v>
      </c>
      <c r="E28" s="10">
        <f>E18</f>
        <v>-10000</v>
      </c>
      <c r="F28" s="10">
        <f t="shared" ref="F28:I28" si="7">F18</f>
        <v>-10000</v>
      </c>
      <c r="G28" s="10">
        <f t="shared" si="7"/>
        <v>-10000</v>
      </c>
      <c r="H28" s="10">
        <f t="shared" si="7"/>
        <v>-10000</v>
      </c>
      <c r="I28" s="10">
        <f t="shared" si="7"/>
        <v>-10000</v>
      </c>
    </row>
    <row r="29" spans="3:9" x14ac:dyDescent="0.35">
      <c r="D29" t="s">
        <v>39</v>
      </c>
      <c r="E29">
        <f>SUM(E26:E28)</f>
        <v>27500</v>
      </c>
      <c r="F29">
        <f t="shared" ref="F29:I29" si="8">SUM(F26:F28)</f>
        <v>18000</v>
      </c>
      <c r="G29">
        <f t="shared" si="8"/>
        <v>18500</v>
      </c>
      <c r="H29" s="16">
        <f t="shared" si="8"/>
        <v>9000</v>
      </c>
      <c r="I29" s="16">
        <f t="shared" si="8"/>
        <v>9500</v>
      </c>
    </row>
    <row r="32" spans="3:9" x14ac:dyDescent="0.35">
      <c r="D32" t="s">
        <v>41</v>
      </c>
      <c r="E32" s="21" t="s">
        <v>42</v>
      </c>
      <c r="F32" s="21"/>
      <c r="G32" s="21"/>
      <c r="H32" s="21"/>
      <c r="I32" s="21"/>
    </row>
    <row r="33" spans="4:10" x14ac:dyDescent="0.35">
      <c r="D33" s="5">
        <f>D5+E16</f>
        <v>-50000</v>
      </c>
      <c r="E33">
        <f>E29</f>
        <v>27500</v>
      </c>
      <c r="F33">
        <f t="shared" ref="F33:I33" si="9">F29</f>
        <v>18000</v>
      </c>
      <c r="G33">
        <f t="shared" si="9"/>
        <v>18500</v>
      </c>
      <c r="H33">
        <f t="shared" si="9"/>
        <v>9000</v>
      </c>
      <c r="I33">
        <f t="shared" si="9"/>
        <v>9500</v>
      </c>
    </row>
    <row r="35" spans="4:10" x14ac:dyDescent="0.35">
      <c r="D35" s="9" t="s">
        <v>40</v>
      </c>
    </row>
    <row r="36" spans="4:10" x14ac:dyDescent="0.35">
      <c r="D36" s="14">
        <f>IRR(D33:I33)</f>
        <v>0.24749621474959316</v>
      </c>
    </row>
    <row r="39" spans="4:10" x14ac:dyDescent="0.35">
      <c r="D39" t="s">
        <v>44</v>
      </c>
    </row>
    <row r="41" spans="4:10" x14ac:dyDescent="0.35">
      <c r="D41" t="s">
        <v>36</v>
      </c>
      <c r="E41" s="5">
        <f>E26</f>
        <v>40000</v>
      </c>
      <c r="F41" s="5">
        <f t="shared" ref="F41:I41" si="10">F26</f>
        <v>30000</v>
      </c>
      <c r="G41" s="5">
        <f t="shared" si="10"/>
        <v>30000</v>
      </c>
      <c r="H41" s="5">
        <f t="shared" si="10"/>
        <v>20000</v>
      </c>
      <c r="I41" s="5">
        <f t="shared" si="10"/>
        <v>20000</v>
      </c>
    </row>
    <row r="42" spans="4:10" x14ac:dyDescent="0.35">
      <c r="D42" t="s">
        <v>45</v>
      </c>
      <c r="E42" s="5">
        <f>(E27+E28)*-1</f>
        <v>12500</v>
      </c>
      <c r="F42" s="5">
        <f t="shared" ref="F42:I42" si="11">(F27+F28)*-1</f>
        <v>12000</v>
      </c>
      <c r="G42" s="5">
        <f t="shared" si="11"/>
        <v>11500</v>
      </c>
      <c r="H42" s="5">
        <f t="shared" si="11"/>
        <v>11000</v>
      </c>
      <c r="I42" s="5">
        <f t="shared" si="11"/>
        <v>10500</v>
      </c>
    </row>
    <row r="43" spans="4:10" x14ac:dyDescent="0.35">
      <c r="D43" t="s">
        <v>46</v>
      </c>
      <c r="E43" s="17">
        <f>E41/E42</f>
        <v>3.2</v>
      </c>
      <c r="F43" s="17">
        <f t="shared" ref="F43:I43" si="12">F41/F42</f>
        <v>2.5</v>
      </c>
      <c r="G43" s="17">
        <f t="shared" si="12"/>
        <v>2.6086956521739131</v>
      </c>
      <c r="H43" s="17">
        <f t="shared" si="12"/>
        <v>1.8181818181818181</v>
      </c>
      <c r="I43" s="17">
        <f t="shared" si="12"/>
        <v>1.9047619047619047</v>
      </c>
    </row>
    <row r="45" spans="4:10" x14ac:dyDescent="0.35">
      <c r="D45" t="s">
        <v>47</v>
      </c>
      <c r="E45" s="18">
        <f>E41 / 1.6</f>
        <v>25000</v>
      </c>
      <c r="F45" s="18">
        <f t="shared" ref="F45:I45" si="13">F41 / 1.6</f>
        <v>18750</v>
      </c>
      <c r="G45" s="18">
        <f t="shared" si="13"/>
        <v>18750</v>
      </c>
      <c r="H45" s="18">
        <f t="shared" si="13"/>
        <v>12500</v>
      </c>
      <c r="I45" s="18">
        <f t="shared" si="13"/>
        <v>12500</v>
      </c>
      <c r="J45" s="18">
        <f>SUM(E45:I45)</f>
        <v>87500</v>
      </c>
    </row>
    <row r="47" spans="4:10" x14ac:dyDescent="0.35">
      <c r="D47" t="s">
        <v>48</v>
      </c>
      <c r="E47" s="19">
        <f>E41/ 1.2</f>
        <v>33333.333333333336</v>
      </c>
      <c r="F47" s="19">
        <f t="shared" ref="F47:I47" si="14">F41/ 1.2</f>
        <v>25000</v>
      </c>
      <c r="G47" s="19">
        <f t="shared" si="14"/>
        <v>25000</v>
      </c>
      <c r="H47" s="19">
        <f t="shared" si="14"/>
        <v>16666.666666666668</v>
      </c>
      <c r="I47" s="19">
        <f t="shared" si="14"/>
        <v>16666.666666666668</v>
      </c>
      <c r="J47" s="18">
        <f>SUM(E47:I47)</f>
        <v>116666.66666666669</v>
      </c>
    </row>
  </sheetData>
  <mergeCells count="2">
    <mergeCell ref="E3:I3"/>
    <mergeCell ref="E32:I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Karan Sharma, CFA</dc:creator>
  <cp:lastModifiedBy>Karan</cp:lastModifiedBy>
  <dcterms:created xsi:type="dcterms:W3CDTF">2024-05-23T06:45:09Z</dcterms:created>
  <dcterms:modified xsi:type="dcterms:W3CDTF">2024-05-27T07:57:45Z</dcterms:modified>
</cp:coreProperties>
</file>