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ksharma\Desktop\Personal Docs\EMFT\Mubadala Batch 2\Pre Model Concepts\"/>
    </mc:Choice>
  </mc:AlternateContent>
  <xr:revisionPtr revIDLastSave="0" documentId="13_ncr:1_{EE9A78CC-26A3-4C77-BBEF-6AED0D1220A3}" xr6:coauthVersionLast="47" xr6:coauthVersionMax="47" xr10:uidLastSave="{00000000-0000-0000-0000-000000000000}"/>
  <bookViews>
    <workbookView xWindow="-110" yWindow="-110" windowWidth="19420" windowHeight="10300" activeTab="2" xr2:uid="{00000000-000D-0000-FFFF-FFFF00000000}"/>
  </bookViews>
  <sheets>
    <sheet name="Cover" sheetId="4" r:id="rId1"/>
    <sheet name="Instructions" sheetId="1" r:id="rId2"/>
    <sheet name="Inputs &amp; Calc" sheetId="5" r:id="rId3"/>
    <sheet name="3 Statements" sheetId="9" r:id="rId4"/>
    <sheet name="Extra" sheetId="7" r:id="rId5"/>
    <sheet name="Steps" sheetId="11" r:id="rId6"/>
  </sheets>
  <definedNames>
    <definedName name="days">'Inputs &amp; Calc'!$E$16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11" l="1"/>
  <c r="B110" i="11" s="1"/>
  <c r="B111" i="11" s="1"/>
  <c r="B112" i="11" s="1"/>
  <c r="B113" i="11" s="1"/>
  <c r="B114" i="11" s="1"/>
  <c r="B115" i="11" s="1"/>
  <c r="B116" i="11" s="1"/>
  <c r="B117" i="11" s="1"/>
  <c r="B103" i="11"/>
  <c r="B104" i="11" s="1"/>
  <c r="B105" i="11" s="1"/>
  <c r="B106" i="11" s="1"/>
  <c r="B97" i="11"/>
  <c r="B98" i="11" s="1"/>
  <c r="B99" i="11" s="1"/>
  <c r="B100" i="11" s="1"/>
  <c r="B86" i="11"/>
  <c r="B87" i="11" s="1"/>
  <c r="B88" i="11" s="1"/>
  <c r="B89" i="11" s="1"/>
  <c r="B90" i="11" s="1"/>
  <c r="B91" i="11" s="1"/>
  <c r="B92" i="11" s="1"/>
  <c r="B93" i="11" s="1"/>
  <c r="B94" i="11" s="1"/>
  <c r="B66" i="11"/>
  <c r="B67" i="11" s="1"/>
  <c r="B68" i="11" s="1"/>
  <c r="B69" i="11" s="1"/>
  <c r="B70" i="11" s="1"/>
  <c r="B71" i="11" s="1"/>
  <c r="B72" i="11" s="1"/>
  <c r="B73" i="11" s="1"/>
  <c r="B74" i="11" s="1"/>
  <c r="B75" i="11" s="1"/>
  <c r="B76" i="11" s="1"/>
  <c r="B77" i="11" s="1"/>
  <c r="B78" i="11" s="1"/>
  <c r="B79" i="11" s="1"/>
  <c r="B80" i="11" s="1"/>
  <c r="B81" i="11" s="1"/>
  <c r="B82" i="11" s="1"/>
  <c r="B83" i="11" s="1"/>
  <c r="B59" i="11"/>
  <c r="B60" i="11" s="1"/>
  <c r="B53" i="11"/>
  <c r="B54" i="11" s="1"/>
  <c r="B55" i="11" s="1"/>
  <c r="B56" i="11" s="1"/>
  <c r="B46" i="11"/>
  <c r="B47" i="11" s="1"/>
  <c r="B48" i="11" s="1"/>
  <c r="B49" i="11" s="1"/>
  <c r="B50" i="11" s="1"/>
  <c r="B36" i="11"/>
  <c r="B37" i="11" s="1"/>
  <c r="B38" i="11" s="1"/>
  <c r="B39" i="11" s="1"/>
  <c r="B40" i="11" s="1"/>
  <c r="B41" i="11" s="1"/>
  <c r="B42" i="11" s="1"/>
  <c r="B43" i="11" s="1"/>
  <c r="B30" i="11"/>
  <c r="B31" i="11" s="1"/>
  <c r="B32" i="11" s="1"/>
  <c r="B33" i="11" s="1"/>
  <c r="B23" i="11"/>
  <c r="B24" i="11" s="1"/>
  <c r="B25" i="11" s="1"/>
  <c r="B26" i="11" s="1"/>
  <c r="B27" i="11" s="1"/>
  <c r="B18" i="11"/>
  <c r="B19" i="11" s="1"/>
  <c r="B20" i="11" s="1"/>
  <c r="B11" i="11"/>
  <c r="B12" i="11" s="1"/>
  <c r="B13" i="11" s="1"/>
  <c r="B14" i="11" s="1"/>
  <c r="B15" i="11" s="1"/>
  <c r="B5" i="11"/>
  <c r="B6" i="11" s="1"/>
  <c r="B7" i="11" s="1"/>
  <c r="B8" i="11" s="1"/>
  <c r="B9" i="11" s="1"/>
  <c r="B61" i="11" l="1"/>
  <c r="B62" i="11" s="1"/>
  <c r="B63" i="11" s="1"/>
  <c r="G66" i="5"/>
  <c r="C63" i="5"/>
  <c r="G63" i="5"/>
  <c r="C61" i="5"/>
  <c r="G61" i="5"/>
  <c r="C62" i="5"/>
  <c r="G62" i="5"/>
  <c r="G59" i="5"/>
  <c r="I44" i="9"/>
  <c r="J44" i="9"/>
  <c r="K44" i="9"/>
  <c r="L44" i="9"/>
  <c r="H44" i="9"/>
  <c r="G56" i="5"/>
  <c r="G55" i="5"/>
  <c r="H55" i="5" s="1"/>
  <c r="I55" i="5" s="1"/>
  <c r="J55" i="5" s="1"/>
  <c r="K55" i="5" s="1"/>
  <c r="L55" i="5" s="1"/>
  <c r="L29" i="9" s="1"/>
  <c r="G53" i="5"/>
  <c r="C52" i="5"/>
  <c r="G52" i="5"/>
  <c r="C53" i="5"/>
  <c r="I27" i="5"/>
  <c r="J27" i="5" s="1"/>
  <c r="K27" i="5" s="1"/>
  <c r="L27" i="5" s="1"/>
  <c r="K56" i="5" l="1"/>
  <c r="K14" i="9" s="1"/>
  <c r="L56" i="5"/>
  <c r="L14" i="9" s="1"/>
  <c r="I29" i="9"/>
  <c r="H56" i="5"/>
  <c r="H14" i="9" s="1"/>
  <c r="J29" i="9"/>
  <c r="J56" i="5"/>
  <c r="J14" i="9" s="1"/>
  <c r="H29" i="9"/>
  <c r="I56" i="5"/>
  <c r="I14" i="9" s="1"/>
  <c r="K29" i="9"/>
  <c r="G51" i="5"/>
  <c r="I26" i="5"/>
  <c r="J26" i="5" s="1"/>
  <c r="K26" i="5" s="1"/>
  <c r="L26" i="5" s="1"/>
  <c r="G48" i="5" l="1"/>
  <c r="G47" i="5"/>
  <c r="H47" i="5" s="1"/>
  <c r="I47" i="5" s="1"/>
  <c r="J47" i="5" l="1"/>
  <c r="I9" i="9"/>
  <c r="H9" i="9"/>
  <c r="K47" i="5" l="1"/>
  <c r="J9" i="9"/>
  <c r="G46" i="5"/>
  <c r="G36" i="5" l="1"/>
  <c r="H36" i="5" s="1"/>
  <c r="I36" i="5" s="1"/>
  <c r="G35" i="5"/>
  <c r="H35" i="5" s="1"/>
  <c r="I35" i="5" s="1"/>
  <c r="L47" i="5"/>
  <c r="L9" i="9" s="1"/>
  <c r="K9" i="9"/>
  <c r="G44" i="5"/>
  <c r="H43" i="5"/>
  <c r="I43" i="5" s="1"/>
  <c r="J43" i="5" s="1"/>
  <c r="K43" i="5" s="1"/>
  <c r="L43" i="5" s="1"/>
  <c r="H42" i="5"/>
  <c r="I42" i="5" s="1"/>
  <c r="J42" i="5" s="1"/>
  <c r="K42" i="5" s="1"/>
  <c r="L42" i="5" s="1"/>
  <c r="J35" i="5" l="1"/>
  <c r="J36" i="5"/>
  <c r="G34" i="5"/>
  <c r="H34" i="5" s="1"/>
  <c r="G24" i="5"/>
  <c r="H24" i="5" s="1"/>
  <c r="I24" i="5" s="1"/>
  <c r="J24" i="5" s="1"/>
  <c r="G22" i="5"/>
  <c r="L44" i="5"/>
  <c r="L50" i="5" s="1"/>
  <c r="I44" i="5"/>
  <c r="I50" i="5" s="1"/>
  <c r="H44" i="5"/>
  <c r="H50" i="5" s="1"/>
  <c r="K44" i="5"/>
  <c r="K50" i="5" s="1"/>
  <c r="J44" i="5"/>
  <c r="J50" i="5" s="1"/>
  <c r="C44" i="5"/>
  <c r="H30" i="9"/>
  <c r="I30" i="9" s="1"/>
  <c r="J30" i="9" s="1"/>
  <c r="K30" i="9" s="1"/>
  <c r="L30" i="9" s="1"/>
  <c r="K36" i="5" l="1"/>
  <c r="K35" i="5"/>
  <c r="J43" i="9"/>
  <c r="J51" i="5"/>
  <c r="L43" i="9"/>
  <c r="L51" i="5"/>
  <c r="K43" i="9"/>
  <c r="K51" i="5"/>
  <c r="H43" i="9"/>
  <c r="H51" i="5"/>
  <c r="H52" i="5"/>
  <c r="I43" i="9"/>
  <c r="I51" i="5"/>
  <c r="H61" i="5"/>
  <c r="H23" i="9" s="1"/>
  <c r="I34" i="5"/>
  <c r="H6" i="9"/>
  <c r="H48" i="5"/>
  <c r="H10" i="9" s="1"/>
  <c r="H46" i="5"/>
  <c r="I6" i="9"/>
  <c r="I48" i="5"/>
  <c r="I10" i="9" s="1"/>
  <c r="I46" i="5"/>
  <c r="J6" i="9"/>
  <c r="J46" i="5"/>
  <c r="J7" i="9" s="1"/>
  <c r="J48" i="5"/>
  <c r="J10" i="9" s="1"/>
  <c r="L6" i="9"/>
  <c r="L48" i="5"/>
  <c r="L10" i="9" s="1"/>
  <c r="L46" i="5"/>
  <c r="L7" i="9" s="1"/>
  <c r="K6" i="9"/>
  <c r="K48" i="5"/>
  <c r="K10" i="9" s="1"/>
  <c r="K46" i="5"/>
  <c r="K7" i="9" s="1"/>
  <c r="G22" i="9"/>
  <c r="H49" i="9"/>
  <c r="J62" i="5" l="1"/>
  <c r="J24" i="9" s="1"/>
  <c r="J63" i="5"/>
  <c r="J28" i="9" s="1"/>
  <c r="I7" i="9"/>
  <c r="I62" i="5"/>
  <c r="I24" i="9" s="1"/>
  <c r="J40" i="9" s="1"/>
  <c r="I63" i="5"/>
  <c r="I28" i="9" s="1"/>
  <c r="H39" i="9"/>
  <c r="J34" i="5"/>
  <c r="I61" i="5"/>
  <c r="I23" i="9" s="1"/>
  <c r="L36" i="5"/>
  <c r="L63" i="5" s="1"/>
  <c r="L28" i="9" s="1"/>
  <c r="K63" i="5"/>
  <c r="K28" i="9" s="1"/>
  <c r="K41" i="9" s="1"/>
  <c r="L35" i="5"/>
  <c r="L62" i="5" s="1"/>
  <c r="L24" i="9" s="1"/>
  <c r="K62" i="5"/>
  <c r="K24" i="9" s="1"/>
  <c r="H7" i="9"/>
  <c r="H8" i="9" s="1"/>
  <c r="H11" i="9" s="1"/>
  <c r="H13" i="9" s="1"/>
  <c r="H15" i="9" s="1"/>
  <c r="H62" i="5"/>
  <c r="H24" i="9" s="1"/>
  <c r="H63" i="5"/>
  <c r="H28" i="9" s="1"/>
  <c r="H38" i="9"/>
  <c r="H12" i="9"/>
  <c r="H53" i="5"/>
  <c r="L38" i="9"/>
  <c r="L12" i="9"/>
  <c r="I38" i="9"/>
  <c r="I12" i="9"/>
  <c r="K38" i="9"/>
  <c r="K12" i="9"/>
  <c r="J12" i="9"/>
  <c r="J38" i="9"/>
  <c r="I52" i="5"/>
  <c r="H25" i="9"/>
  <c r="G42" i="9"/>
  <c r="G47" i="9" s="1"/>
  <c r="G27" i="9"/>
  <c r="G32" i="9"/>
  <c r="I8" i="9"/>
  <c r="I11" i="9" s="1"/>
  <c r="J8" i="9"/>
  <c r="J11" i="9" s="1"/>
  <c r="J13" i="9" s="1"/>
  <c r="J15" i="9" s="1"/>
  <c r="K8" i="9"/>
  <c r="K11" i="9" s="1"/>
  <c r="L8" i="9"/>
  <c r="L11" i="9" s="1"/>
  <c r="L13" i="9" s="1"/>
  <c r="L15" i="9" s="1"/>
  <c r="G8" i="9"/>
  <c r="G11" i="9" s="1"/>
  <c r="G13" i="9" s="1"/>
  <c r="G15" i="9" s="1"/>
  <c r="G34" i="9" l="1"/>
  <c r="K13" i="9"/>
  <c r="K15" i="9" s="1"/>
  <c r="I13" i="9"/>
  <c r="I15" i="9" s="1"/>
  <c r="I58" i="5" s="1"/>
  <c r="J41" i="9"/>
  <c r="L41" i="9"/>
  <c r="H41" i="9"/>
  <c r="I41" i="9"/>
  <c r="I40" i="9"/>
  <c r="H40" i="9"/>
  <c r="K34" i="5"/>
  <c r="J61" i="5"/>
  <c r="J23" i="9" s="1"/>
  <c r="L40" i="9"/>
  <c r="K40" i="9"/>
  <c r="I39" i="9"/>
  <c r="I25" i="9"/>
  <c r="J52" i="5"/>
  <c r="I53" i="5"/>
  <c r="H26" i="9"/>
  <c r="J58" i="5"/>
  <c r="G17" i="9"/>
  <c r="G58" i="5"/>
  <c r="G32" i="5" s="1"/>
  <c r="H32" i="5" s="1"/>
  <c r="I32" i="5" s="1"/>
  <c r="J32" i="5" s="1"/>
  <c r="K32" i="5" s="1"/>
  <c r="L32" i="5" s="1"/>
  <c r="L58" i="5"/>
  <c r="H58" i="5"/>
  <c r="K58" i="5"/>
  <c r="C4" i="9"/>
  <c r="C3" i="9"/>
  <c r="C2" i="9"/>
  <c r="C2" i="7"/>
  <c r="C3" i="7"/>
  <c r="C4" i="7"/>
  <c r="G2" i="5"/>
  <c r="G3" i="5" s="1"/>
  <c r="G4" i="5" s="1"/>
  <c r="G4" i="9" s="1"/>
  <c r="G19" i="9" l="1"/>
  <c r="G65" i="5"/>
  <c r="G38" i="5" s="1"/>
  <c r="H38" i="5" s="1"/>
  <c r="I38" i="5" s="1"/>
  <c r="J38" i="5" s="1"/>
  <c r="K38" i="5" s="1"/>
  <c r="L38" i="5" s="1"/>
  <c r="J39" i="9"/>
  <c r="L34" i="5"/>
  <c r="L61" i="5" s="1"/>
  <c r="L23" i="9" s="1"/>
  <c r="K61" i="5"/>
  <c r="K23" i="9" s="1"/>
  <c r="J53" i="5"/>
  <c r="I26" i="9"/>
  <c r="K52" i="5"/>
  <c r="J25" i="9"/>
  <c r="H59" i="5"/>
  <c r="H16" i="9" s="1"/>
  <c r="H17" i="9" s="1"/>
  <c r="L59" i="5"/>
  <c r="L16" i="9" s="1"/>
  <c r="L17" i="9" s="1"/>
  <c r="K59" i="5"/>
  <c r="K16" i="9" s="1"/>
  <c r="K17" i="9" s="1"/>
  <c r="J59" i="5"/>
  <c r="J16" i="9" s="1"/>
  <c r="J17" i="9" s="1"/>
  <c r="I59" i="5"/>
  <c r="I16" i="9" s="1"/>
  <c r="I17" i="9" s="1"/>
  <c r="G2" i="7"/>
  <c r="G3" i="9"/>
  <c r="G3" i="7"/>
  <c r="G2" i="9"/>
  <c r="G4" i="7"/>
  <c r="H2" i="5"/>
  <c r="A1" i="5"/>
  <c r="L39" i="9" l="1"/>
  <c r="L65" i="5"/>
  <c r="L66" i="5" s="1"/>
  <c r="L18" i="9" s="1"/>
  <c r="L46" i="9" s="1"/>
  <c r="I37" i="9"/>
  <c r="I42" i="9" s="1"/>
  <c r="I65" i="5"/>
  <c r="I66" i="5" s="1"/>
  <c r="I18" i="9" s="1"/>
  <c r="I46" i="9" s="1"/>
  <c r="H37" i="9"/>
  <c r="H42" i="9" s="1"/>
  <c r="H65" i="5"/>
  <c r="H66" i="5" s="1"/>
  <c r="H18" i="9" s="1"/>
  <c r="K39" i="9"/>
  <c r="J37" i="9"/>
  <c r="J42" i="9" s="1"/>
  <c r="J65" i="5"/>
  <c r="J66" i="5" s="1"/>
  <c r="J18" i="9" s="1"/>
  <c r="J46" i="9" s="1"/>
  <c r="K37" i="9"/>
  <c r="K65" i="5"/>
  <c r="K66" i="5" s="1"/>
  <c r="K18" i="9" s="1"/>
  <c r="K46" i="9" s="1"/>
  <c r="K25" i="9"/>
  <c r="L52" i="5"/>
  <c r="L25" i="9" s="1"/>
  <c r="J26" i="9"/>
  <c r="K53" i="5"/>
  <c r="L37" i="9"/>
  <c r="L42" i="9" s="1"/>
  <c r="L47" i="9" s="1"/>
  <c r="L50" i="9" s="1"/>
  <c r="A1" i="7"/>
  <c r="A1" i="9"/>
  <c r="I2" i="5"/>
  <c r="H2" i="7"/>
  <c r="H2" i="9"/>
  <c r="H3" i="5"/>
  <c r="H46" i="9" l="1"/>
  <c r="H19" i="9"/>
  <c r="H31" i="9" s="1"/>
  <c r="H47" i="9"/>
  <c r="H50" i="9" s="1"/>
  <c r="H51" i="9" s="1"/>
  <c r="H22" i="9" s="1"/>
  <c r="H27" i="9" s="1"/>
  <c r="I47" i="9"/>
  <c r="I50" i="9" s="1"/>
  <c r="K42" i="9"/>
  <c r="K47" i="9" s="1"/>
  <c r="K50" i="9" s="1"/>
  <c r="K19" i="9"/>
  <c r="J19" i="9"/>
  <c r="L19" i="9"/>
  <c r="J47" i="9"/>
  <c r="J50" i="9" s="1"/>
  <c r="I19" i="9"/>
  <c r="K26" i="9"/>
  <c r="L53" i="5"/>
  <c r="L26" i="9" s="1"/>
  <c r="I2" i="9"/>
  <c r="I2" i="7"/>
  <c r="H4" i="5"/>
  <c r="H3" i="9"/>
  <c r="H3" i="7"/>
  <c r="I3" i="5"/>
  <c r="J2" i="5"/>
  <c r="I49" i="9" l="1"/>
  <c r="I51" i="9" s="1"/>
  <c r="I22" i="9" s="1"/>
  <c r="I27" i="9" s="1"/>
  <c r="H32" i="9"/>
  <c r="H34" i="9" s="1"/>
  <c r="I31" i="9"/>
  <c r="J2" i="7"/>
  <c r="J2" i="9"/>
  <c r="H4" i="7"/>
  <c r="H4" i="9"/>
  <c r="I4" i="5"/>
  <c r="I3" i="7"/>
  <c r="I3" i="9"/>
  <c r="J3" i="5"/>
  <c r="K2" i="5"/>
  <c r="J49" i="9" l="1"/>
  <c r="J51" i="9" s="1"/>
  <c r="K49" i="9" s="1"/>
  <c r="K51" i="9" s="1"/>
  <c r="K22" i="9" s="1"/>
  <c r="K27" i="9" s="1"/>
  <c r="J31" i="9"/>
  <c r="I32" i="9"/>
  <c r="I34" i="9" s="1"/>
  <c r="J22" i="9"/>
  <c r="J27" i="9" s="1"/>
  <c r="L49" i="9"/>
  <c r="L51" i="9" s="1"/>
  <c r="L22" i="9" s="1"/>
  <c r="L27" i="9" s="1"/>
  <c r="I4" i="9"/>
  <c r="I4" i="7"/>
  <c r="J4" i="5"/>
  <c r="J3" i="9"/>
  <c r="J3" i="7"/>
  <c r="K2" i="9"/>
  <c r="K2" i="7"/>
  <c r="L2" i="5"/>
  <c r="K3" i="5"/>
  <c r="J32" i="9" l="1"/>
  <c r="J34" i="9" s="1"/>
  <c r="K31" i="9"/>
  <c r="J4" i="9"/>
  <c r="J4" i="7"/>
  <c r="K4" i="5"/>
  <c r="K3" i="7"/>
  <c r="K3" i="9"/>
  <c r="L2" i="9"/>
  <c r="L2" i="7"/>
  <c r="L3" i="5"/>
  <c r="L31" i="9" l="1"/>
  <c r="L32" i="9" s="1"/>
  <c r="L34" i="9" s="1"/>
  <c r="K32" i="9"/>
  <c r="K34" i="9" s="1"/>
  <c r="E34" i="9" s="1"/>
  <c r="E1" i="9" s="1"/>
  <c r="K4" i="9"/>
  <c r="K4" i="7"/>
  <c r="L4" i="5"/>
  <c r="L3" i="9"/>
  <c r="L3" i="7"/>
  <c r="E1" i="5" l="1"/>
  <c r="E1" i="7"/>
  <c r="L4" i="7"/>
  <c r="L4" i="9"/>
</calcChain>
</file>

<file path=xl/sharedStrings.xml><?xml version="1.0" encoding="utf-8"?>
<sst xmlns="http://schemas.openxmlformats.org/spreadsheetml/2006/main" count="227" uniqueCount="215">
  <si>
    <t>To present their customers with choices, they stock a variety of items in different colors and sizes. This drives their invenoty costs high.</t>
  </si>
  <si>
    <t>Modelling Assumptions</t>
  </si>
  <si>
    <t>Sales</t>
  </si>
  <si>
    <t>Income Statement</t>
  </si>
  <si>
    <t>Cost of Goods Sold</t>
  </si>
  <si>
    <t>Gross Profit</t>
  </si>
  <si>
    <t>Lease rent</t>
  </si>
  <si>
    <t>EBITDA</t>
  </si>
  <si>
    <t>Depreciation</t>
  </si>
  <si>
    <t>EBIT</t>
  </si>
  <si>
    <t>Interest</t>
  </si>
  <si>
    <t>Taxes</t>
  </si>
  <si>
    <t>Dividends</t>
  </si>
  <si>
    <t>Net Addition to Retained Earnings</t>
  </si>
  <si>
    <t>Balance Sheet</t>
  </si>
  <si>
    <t>Cash</t>
  </si>
  <si>
    <t>Account Receivables</t>
  </si>
  <si>
    <t>Inventories</t>
  </si>
  <si>
    <t>Total Assets</t>
  </si>
  <si>
    <t>Accounts Payables</t>
  </si>
  <si>
    <t>Retained Earnings</t>
  </si>
  <si>
    <t>The owners of the business are happy with the business as they are able to draw profits from the business as dividends. They are however unclear as to future dividends from the business. This exercise is to asses the future dividend payout for the shareholders of Style Fashions</t>
  </si>
  <si>
    <t>Style Fashions is a mid range Fashion store in Dubai, UAE. They have loyal customer base and are located at one malls in Dubai.</t>
  </si>
  <si>
    <t>They stock popular local and international brands which are procured directly from manufacturers. They get favorable credit terms.</t>
  </si>
  <si>
    <t>Average product price was AED 120 in 2017 which is expected to increase at 4%, rate of inflation for the next 5 years.</t>
  </si>
  <si>
    <t>Inventory, Receivable and Payable days are going to remain the same as in the year 2017</t>
  </si>
  <si>
    <t>Style Fashions - Three Statement Model</t>
  </si>
  <si>
    <t>SG&amp;A as % of Sales is expected to remain at same levels of 2017 untill 2020 and then will increase by 1% and remain same untill 2022</t>
  </si>
  <si>
    <t>The company has an existing loan for AED 900,000  It pays an interest of 8% on it.</t>
  </si>
  <si>
    <t>They want to repay the debt and make the business debt free. Every year end, They will repay AED 100,000 from the debt.</t>
  </si>
  <si>
    <t>Debt</t>
  </si>
  <si>
    <t>Share Capital</t>
  </si>
  <si>
    <t>Total Liabilities &amp; Equity</t>
  </si>
  <si>
    <t>PP&amp;E - Gross</t>
  </si>
  <si>
    <t>Accumulated Dep</t>
  </si>
  <si>
    <t>The dividend payout ratio will incease by 5% every year untill it reaches a maximum of 90%</t>
  </si>
  <si>
    <t>Current annual Lease rent is at AED 200,000. This is likely to increase by 20% when lease is up for renewal in 2020 and then remain the same</t>
  </si>
  <si>
    <t>The excercises are meant for information and training purpose only</t>
  </si>
  <si>
    <t>Style Fashions - 3 Statement Modeling</t>
  </si>
  <si>
    <t>Check</t>
  </si>
  <si>
    <t>Cash Flow Statement</t>
  </si>
  <si>
    <t>Net Income</t>
  </si>
  <si>
    <t>Add: Depreciation</t>
  </si>
  <si>
    <t>Change in Receivables</t>
  </si>
  <si>
    <t>Change in Inventories</t>
  </si>
  <si>
    <t>Change in Payables</t>
  </si>
  <si>
    <t>Cash Flow from Operations</t>
  </si>
  <si>
    <t>Capex</t>
  </si>
  <si>
    <t>Change in Debt</t>
  </si>
  <si>
    <t>Change in Equity</t>
  </si>
  <si>
    <t>Net Cash Flow</t>
  </si>
  <si>
    <t>Opening Cash Balance</t>
  </si>
  <si>
    <t>Closing Cash Balance</t>
  </si>
  <si>
    <t>Unit Sales Last Year was 20,000 units which is expected to grow at 12% for 2018 and 2019 and at 7% from 2020-2022</t>
  </si>
  <si>
    <t>SG&amp;A</t>
  </si>
  <si>
    <t>Company will spend spend 5% of its sales as capex in 2018, this will gradually reduce by 0.5% each year untill 2022</t>
  </si>
  <si>
    <t>Depreciation (% of Capex ) will be 60% in 2018, this will gradually incease by 5% each year untill 2022</t>
  </si>
  <si>
    <t xml:space="preserve">CoGS as a % of sales was 45%  last year, this will increase to 47% in 2018 and remain same unitl 2020. After 2020, it will go down to 46% and reamin same </t>
  </si>
  <si>
    <t>The business pays taxes at 10% on net profits. The Tax rate is expected to remain the same for the foresable future</t>
  </si>
  <si>
    <t>InputC</t>
  </si>
  <si>
    <t>Company Inputs</t>
  </si>
  <si>
    <t>Company Name</t>
  </si>
  <si>
    <t>Industry</t>
  </si>
  <si>
    <t>Country</t>
  </si>
  <si>
    <t>Currency</t>
  </si>
  <si>
    <t>Units</t>
  </si>
  <si>
    <t>Style Fashions</t>
  </si>
  <si>
    <t>Retail</t>
  </si>
  <si>
    <t>UAE</t>
  </si>
  <si>
    <t>AED</t>
  </si>
  <si>
    <t>Time Line Inputs</t>
  </si>
  <si>
    <t>Last Fin Yr. End</t>
  </si>
  <si>
    <t>No. of Historic Years</t>
  </si>
  <si>
    <t>Model months per period</t>
  </si>
  <si>
    <t>Model days per period</t>
  </si>
  <si>
    <t>Timeline Counter</t>
  </si>
  <si>
    <t>Financial Year End</t>
  </si>
  <si>
    <t>Data Type</t>
  </si>
  <si>
    <t>EBT</t>
  </si>
  <si>
    <t>InputT</t>
  </si>
  <si>
    <t>Calculations</t>
  </si>
  <si>
    <t>Unit Sales</t>
  </si>
  <si>
    <t>Unit Price</t>
  </si>
  <si>
    <t>Unit Sales (% Change)</t>
  </si>
  <si>
    <t>Unit Price (% Change)</t>
  </si>
  <si>
    <t>Cost of Sales</t>
  </si>
  <si>
    <t>Cost of Sales (% of Sales)</t>
  </si>
  <si>
    <t>Lease Rent (% Change)</t>
  </si>
  <si>
    <t>SG&amp;A (% of Sales)</t>
  </si>
  <si>
    <t>Lease Rent</t>
  </si>
  <si>
    <t>Capex (% of Sales)</t>
  </si>
  <si>
    <t>Depreciation (% of Capex)</t>
  </si>
  <si>
    <t>Increase (Decrease) in Debt</t>
  </si>
  <si>
    <t>Interest Expense</t>
  </si>
  <si>
    <t>Interest Rate (%)</t>
  </si>
  <si>
    <t>Tax Rate (%)</t>
  </si>
  <si>
    <t>Receivable Days</t>
  </si>
  <si>
    <t>Inventory Days</t>
  </si>
  <si>
    <t>Payable Days</t>
  </si>
  <si>
    <t>Dividend Payout Ratio</t>
  </si>
  <si>
    <t>Style Fashions - 3 - Statement Model - Steps</t>
  </si>
  <si>
    <t>Creating the InputC header</t>
  </si>
  <si>
    <t>Enter Company name, industry, country</t>
  </si>
  <si>
    <t>Enter reporting Currency and Units</t>
  </si>
  <si>
    <r>
      <t xml:space="preserve">Create the sheet header in the cell C1 using inputs for company name and currency + </t>
    </r>
    <r>
      <rPr>
        <b/>
        <sz val="10"/>
        <color theme="1"/>
        <rFont val="Calibri"/>
        <family val="2"/>
        <scheme val="minor"/>
      </rPr>
      <t>'&amp;'</t>
    </r>
    <r>
      <rPr>
        <sz val="10"/>
        <color theme="1"/>
        <rFont val="Calibri"/>
        <family val="2"/>
        <scheme val="minor"/>
      </rPr>
      <t xml:space="preserve"> tools</t>
    </r>
  </si>
  <si>
    <t>Enter last reported financial year for the company (12/31/2017)</t>
  </si>
  <si>
    <t>Enter number of historical year of data, if we have data starting from 2015, no. of historical year is 2</t>
  </si>
  <si>
    <r>
      <t xml:space="preserve">Since, 2017 is </t>
    </r>
    <r>
      <rPr>
        <b/>
        <sz val="10"/>
        <color theme="1"/>
        <rFont val="Calibri"/>
        <family val="2"/>
        <scheme val="minor"/>
      </rPr>
      <t>"year 0"</t>
    </r>
    <r>
      <rPr>
        <sz val="10"/>
        <color theme="1"/>
        <rFont val="Calibri"/>
        <family val="2"/>
        <scheme val="minor"/>
      </rPr>
      <t>, the valuation will be as on 2017</t>
    </r>
  </si>
  <si>
    <t>Creating the Time Line</t>
  </si>
  <si>
    <r>
      <t xml:space="preserve">Write formula in cell </t>
    </r>
    <r>
      <rPr>
        <b/>
        <sz val="10"/>
        <color theme="1"/>
        <rFont val="Calibri"/>
        <family val="2"/>
        <scheme val="minor"/>
      </rPr>
      <t xml:space="preserve">G1, </t>
    </r>
    <r>
      <rPr>
        <sz val="10"/>
        <color theme="1"/>
        <rFont val="Calibri"/>
        <family val="2"/>
        <scheme val="minor"/>
      </rPr>
      <t>number of historical years (from InputC) * -1, this is beginning of time ruler</t>
    </r>
  </si>
  <si>
    <r>
      <t xml:space="preserve">Write formula in cell </t>
    </r>
    <r>
      <rPr>
        <b/>
        <sz val="10"/>
        <color theme="1"/>
        <rFont val="Calibri"/>
        <family val="2"/>
        <scheme val="minor"/>
      </rPr>
      <t>H1</t>
    </r>
    <r>
      <rPr>
        <sz val="10"/>
        <color theme="1"/>
        <rFont val="Calibri"/>
        <family val="2"/>
        <scheme val="minor"/>
      </rPr>
      <t xml:space="preserve">, </t>
    </r>
    <r>
      <rPr>
        <b/>
        <sz val="10"/>
        <color theme="1"/>
        <rFont val="Calibri"/>
        <family val="2"/>
        <scheme val="minor"/>
      </rPr>
      <t>G1 + 1</t>
    </r>
    <r>
      <rPr>
        <sz val="10"/>
        <color theme="1"/>
        <rFont val="Calibri"/>
        <family val="2"/>
        <scheme val="minor"/>
      </rPr>
      <t xml:space="preserve"> and drag until the required time ruler is created</t>
    </r>
  </si>
  <si>
    <r>
      <t xml:space="preserve">Write </t>
    </r>
    <r>
      <rPr>
        <b/>
        <sz val="10"/>
        <color theme="1"/>
        <rFont val="Calibri"/>
        <family val="2"/>
        <scheme val="minor"/>
      </rPr>
      <t>edate</t>
    </r>
    <r>
      <rPr>
        <sz val="10"/>
        <color theme="1"/>
        <rFont val="Calibri"/>
        <family val="2"/>
        <scheme val="minor"/>
      </rPr>
      <t xml:space="preserve"> function in </t>
    </r>
    <r>
      <rPr>
        <b/>
        <sz val="10"/>
        <color theme="1"/>
        <rFont val="Calibri"/>
        <family val="2"/>
        <scheme val="minor"/>
      </rPr>
      <t>G2</t>
    </r>
    <r>
      <rPr>
        <sz val="10"/>
        <color theme="1"/>
        <rFont val="Calibri"/>
        <family val="2"/>
        <scheme val="minor"/>
      </rPr>
      <t xml:space="preserve"> to create date line, edate (start date is from InputC) and number of years is 12* time ruler</t>
    </r>
  </si>
  <si>
    <t>Write IF function in G3, if date is less than equal to date from InputC, "Historic", Forecast"</t>
  </si>
  <si>
    <t>Freeze panes in the sheet for requisite views</t>
  </si>
  <si>
    <t>Shifting timeline and header to the Extra Sheet</t>
  </si>
  <si>
    <t>Copy the entire block from the first 3 rows of Inputs &amp; Calc sheet and past in the extra sheet as link (past special link)</t>
  </si>
  <si>
    <t>remove extra cells which will show you 0(-) or # as they refer to empty cells from the linked sheet</t>
  </si>
  <si>
    <t>Copy and paste the time line block from the Extra sheet to every other sheet (normal copy paste, no past special)</t>
  </si>
  <si>
    <t>Original to the first place we copy and paste, it should be past as link and then from there onwards, just copy and paste</t>
  </si>
  <si>
    <t>Entering historical financial data</t>
  </si>
  <si>
    <t>Enter historical IS, BS and CFS data (here we did not have CFS data)</t>
  </si>
  <si>
    <t>Ensure that the balance sheet check is okay, A - (L+E) = 0, write the check formula and then find sum of all checks</t>
  </si>
  <si>
    <r>
      <t xml:space="preserve">Write an </t>
    </r>
    <r>
      <rPr>
        <b/>
        <sz val="10"/>
        <color theme="1"/>
        <rFont val="Calibri"/>
        <family val="2"/>
        <scheme val="minor"/>
      </rPr>
      <t xml:space="preserve">IF function, </t>
    </r>
    <r>
      <rPr>
        <sz val="10"/>
        <color theme="1"/>
        <rFont val="Calibri"/>
        <family val="2"/>
        <scheme val="minor"/>
      </rPr>
      <t>which is "OK", if sum of all checks is 0, "error" if not zero</t>
    </r>
  </si>
  <si>
    <r>
      <t xml:space="preserve">Apply conditional formatting on the </t>
    </r>
    <r>
      <rPr>
        <b/>
        <sz val="10"/>
        <color theme="1"/>
        <rFont val="Calibri"/>
        <family val="2"/>
        <scheme val="minor"/>
      </rPr>
      <t xml:space="preserve">IF function </t>
    </r>
    <r>
      <rPr>
        <sz val="10"/>
        <color theme="1"/>
        <rFont val="Calibri"/>
        <family val="2"/>
        <scheme val="minor"/>
      </rPr>
      <t>output; error - red and ok - green</t>
    </r>
  </si>
  <si>
    <t>Link ok cell output to the extra sheet (past special link) and then paste special format</t>
  </si>
  <si>
    <t>From extra sheet you link to the other sheets as normal copy and paste</t>
  </si>
  <si>
    <t>Linking historical and forecasted financial statements</t>
  </si>
  <si>
    <t>Ensure that forecasted financial statements all have required formulas ; e.g. total assets, total liab &amp; equity, net income, closing cash balance, etc.</t>
  </si>
  <si>
    <t>Link Cash Flow statement to Balance Sheet - Bridge is Closing cash balance</t>
  </si>
  <si>
    <t>Link IS to BS - bridge is Retained earnings, transfer to retained earnings number will get added to last year's RE balance</t>
  </si>
  <si>
    <t>Link IS to CFS - bridge is Net Income, net income number from IS will reflect in CFS</t>
  </si>
  <si>
    <t>As a sanity check, put $1000 sales in any year of forecast, it should increase cash bal and retained earnings by 1000 and BS will remain OK</t>
  </si>
  <si>
    <t>Forecasting Total Sales</t>
  </si>
  <si>
    <t>Total Sales = Unit Sales X Unit Price; this is the first thing we forecast in a financial model</t>
  </si>
  <si>
    <t>Unit Sales; First bring the historical value of unit sales for the year 2017</t>
  </si>
  <si>
    <t>Choose the forecast driver or the required input; here for unit sales, it is Unit sales growth or % change in unit sales</t>
  </si>
  <si>
    <t>Make assumptions for the future value of forecast driver</t>
  </si>
  <si>
    <t>Calculate the future value of the unit sales ; Unit Sales Last year * (1 + % change in unit sales)</t>
  </si>
  <si>
    <t>Similarly, we forecast future value of unit price ; Unit Price last year * (1 + % change in unit price)</t>
  </si>
  <si>
    <t>Calculate total sales ; you multiply forecasted value of unit price and unit sales</t>
  </si>
  <si>
    <t>Take the forecasted values of total sales and link it to the income statement ( right click, paste special, paste link)</t>
  </si>
  <si>
    <t>Once you link the forecasted value to the income statement, ensure that your BS check is OK</t>
  </si>
  <si>
    <t>Forecasting COGS</t>
  </si>
  <si>
    <t>Bring the historical value (last year's value of COGS from the IS to the Calculation section) as a positive number (* -1)</t>
  </si>
  <si>
    <t>Choose the forecast driver or the required input; for COGS it is COGS (% of Total Sales)</t>
  </si>
  <si>
    <t>Calculate the historical value of the forecasted driver, divided COGS for last year / total sales for last year = COGS (% of Sales for last yr.)</t>
  </si>
  <si>
    <t>Make assumptions for the future value of COGS (% of Sales)</t>
  </si>
  <si>
    <t>Calculate the future value of COGS; COGS Forecast = Total Sales Forecasted * COGS (% of Total Sales)</t>
  </si>
  <si>
    <t>Transfer the calculated future values of COGS to the IS as link, ensure that the COGS value in IS is negative (* -1 )</t>
  </si>
  <si>
    <t>Forecasting Lease Rent</t>
  </si>
  <si>
    <t>Bring the historical value of last year's lease rent from the IS (as a positive number, * -1)</t>
  </si>
  <si>
    <t>Choose the forecast driver; % change in lease rent</t>
  </si>
  <si>
    <t>Make assumptions for the future value of the forecast driver (% change in lease rent)</t>
  </si>
  <si>
    <t>Calculate the forecasted value of the lease rent ; Lease rent = Last year's lease rent * ( 1 + % change in lease rent)</t>
  </si>
  <si>
    <t>Transfer the calculated FV of lease rent to the IS; make sure it is negative in IS (* -1)</t>
  </si>
  <si>
    <t>Forecasting SG&amp;A</t>
  </si>
  <si>
    <t>Bring the historical value of last year's SG&amp;A from the IS (as a positive number, * -1)</t>
  </si>
  <si>
    <t>Choose the forecast driver; SG&amp;A (% of Total Sales)</t>
  </si>
  <si>
    <t>Calculate the historical value of the forecasted driver, divide SG&amp;A for last year / total sales for last year = SG&amp;A (% of Sales for last yr.)</t>
  </si>
  <si>
    <t>Make assumptions for the future value of SG&amp;A (% of Sales)</t>
  </si>
  <si>
    <t>Calculate the future value of SG&amp;A; SG&amp;A Forecast = Total Sales Forecasted * SG&amp;A (% of Total Sales)</t>
  </si>
  <si>
    <t>Transfer the calculated future values of SG&amp;A to the IS as link, ensure that the SG&amp;A value in IS is negative (* -1 )</t>
  </si>
  <si>
    <t>Forecasting Capex, Depreciation and PP&amp;E</t>
  </si>
  <si>
    <t>first forecast capex, then depreciation and then using the two, we forecast the PP&amp;E</t>
  </si>
  <si>
    <t>Capex increases PP&amp;E because you are spending money to buy new assets; Depreciation reduces PP&amp;E because value of assets goes down</t>
  </si>
  <si>
    <t>To forecast capex, first we bring the historical value of capex from CFS as positive ( * -1)</t>
  </si>
  <si>
    <t>Choose the forecast driver to forecast capex ; Capex as (% of Sales)</t>
  </si>
  <si>
    <t>Calculate the historical value of the forecast driver ; Capex ( % of Sales ) = Capex / Sales</t>
  </si>
  <si>
    <t>Make assumptions regarding the future value of the forecast driver</t>
  </si>
  <si>
    <t>Calculate the future $ values of capex; future capex numbers ($) = Total Sales * Capex (% of Sales)</t>
  </si>
  <si>
    <t>Once capex is forecasted, we forecast depreciation</t>
  </si>
  <si>
    <t>Bring historical value of depreciation from IS to the calculation section</t>
  </si>
  <si>
    <t xml:space="preserve">Choose the forecast driver for depreciation ; Depreciation (% of Capex) ; this is maintenance capex or replacement capex </t>
  </si>
  <si>
    <t>Calculate the historical value of forecast driver ; depreciation / Capex = depreciation (% of Capex)</t>
  </si>
  <si>
    <t xml:space="preserve">Make assumptions for future value of the forecast driver </t>
  </si>
  <si>
    <t>Calculate the FV of the depreciation ; Capex * depreciation (% of Capex)</t>
  </si>
  <si>
    <t>Once we forecast capex and depreciation, we will use them to forecast PP&amp;E (using the BASE equation)</t>
  </si>
  <si>
    <t>PP&amp;E balance forecast = Opening PP&amp;E Balance + Capex - Depreciation</t>
  </si>
  <si>
    <t>Once PP&amp;E is forecasted; link PP&amp;E to the BS (Paste special link)</t>
  </si>
  <si>
    <t>Then we link Capex to CFS as negative (* -1)</t>
  </si>
  <si>
    <t>Then we link Depreciation to IS as negative (* -1)</t>
  </si>
  <si>
    <t>We link the Depreciation from the IS to CFS (* -1) ; we add back, since depreciation is a non - cash charge</t>
  </si>
  <si>
    <t>Debt and Interest Expense</t>
  </si>
  <si>
    <t>Debt and interest are also calculated together in a block, since interest expense depends on debt</t>
  </si>
  <si>
    <t>Choose the forecast driver for debt; in this case it is Debt/ EBITDA (x)</t>
  </si>
  <si>
    <t>Bring the historical values of Debt and EBITDA numbers from the BS and IS and link to calculations</t>
  </si>
  <si>
    <t>Calculate historical values of the forecast driver ; Debt / EBITDA (x ) = Debt / EBITDA</t>
  </si>
  <si>
    <t>Make assumptions for future value of Debt/EBITDA (x)</t>
  </si>
  <si>
    <t>Use the forecasted value of the Debt/EBITDA (x) and EBITDA to forecast debt; Debt = Debt / EBITDA (x) * EBITDA</t>
  </si>
  <si>
    <t>The forecast driver for interest expense is interest rate (%); make assumptions for future values of interest rate (%)</t>
  </si>
  <si>
    <t>Calculate FV of Interest expense by multiplying last year's closing balance of Debt * Interest Rate (%) for the current year</t>
  </si>
  <si>
    <t>Link interest expense to the IS (as negative); link debt to BS ; this will give you error, since CFS impact of debt is missing</t>
  </si>
  <si>
    <t>Calculate change in debt in CFS ; This year's debt balance - last year's debt balance</t>
  </si>
  <si>
    <t>Income Tax Expense</t>
  </si>
  <si>
    <t>Bring the historical values of EBT and Income Tax expense from the IS to the Calculation area</t>
  </si>
  <si>
    <t>Choose the forecast driver; is Tax Rate (%) or Effective Tax Rate(%); Calculate its historical value</t>
  </si>
  <si>
    <t>Make assumptions for the FV of the Tax Rate (%)</t>
  </si>
  <si>
    <t>Calculate Income Tax Expense future values by multiplying Tax Rate (%) and EBT for the same years</t>
  </si>
  <si>
    <t>Transfer the Income tax expense to the IS (as negative * -1)</t>
  </si>
  <si>
    <t>Bring historical value of dividend and Net Income from the IS to the calculation area</t>
  </si>
  <si>
    <t>Choose and calculate the historical value of the forecast driver ; Dividend Payout Ratio (%) = Dividend / Net Income</t>
  </si>
  <si>
    <t>Make assumptions for FV of the forecast driver (Dividend Payout Ratio); Check the instruction sheet</t>
  </si>
  <si>
    <t>Calculate the FV of dividends; Dividends ($) = Dividend Payout Ratio (%) * Net Income</t>
  </si>
  <si>
    <t>Take dividends to the IS (as negative) and CFS (as negative0</t>
  </si>
  <si>
    <t>Working Capital (Inventories, Receivables and Payables)</t>
  </si>
  <si>
    <t>Bring historical values of inventories, receivables and payables from BS to calculation area</t>
  </si>
  <si>
    <t>Forecast Drivers are - Inventory Days, Receivable Days and Payable Days</t>
  </si>
  <si>
    <t>Calculate the historical value of forecast driver; Inventory Days = Inventory / COGS * 365 ; Receivable Days = Receivable / Sales * 365</t>
  </si>
  <si>
    <t>Calculate the historical value of forecast driver; Payable Days = Payable / COGS * 365;</t>
  </si>
  <si>
    <t>Make assumptions about FV of inventory, receivable and payable days (as per instruction sheet)</t>
  </si>
  <si>
    <t>Calculate FV of inventory = COGS / 365 * Inventory Days ; Receivables = Sales / 365 * receivable days ; Payables= COGS/365 * Payable Days</t>
  </si>
  <si>
    <t>Take forecasted value of inventory, receivable and payable to the BS</t>
  </si>
  <si>
    <t>Adjust for change in inventory, receivable and payable in CFS ;</t>
  </si>
  <si>
    <t>For change in inventory and receivable ; last year B/S balance - This year B/S balance</t>
  </si>
  <si>
    <t>For change payable ; last year B/S balance - This year B/S 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</si>
</sst>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_);\(#,##0.0\);\-_)"/>
    <numFmt numFmtId="165" formatCode="0\ &quot;days&quot;_);\(0\ &quot;days&quot;\);\-\-\ &quot;days&quot;_)"/>
    <numFmt numFmtId="166" formatCode="0.0%_);\(0.0%\);\-\-&quot;%&quot;_)"/>
    <numFmt numFmtId="167" formatCode="#,##0.0_);\(#,##0.0\);\-\-_)"/>
    <numFmt numFmtId="168" formatCode="dd\-mmm\-yy;&quot;nm&quot;;&quot;nm&quot;;"/>
    <numFmt numFmtId="169" formatCode="0.0\x;&quot;nm&quot;_x;&quot;nm&quot;_x"/>
    <numFmt numFmtId="170" formatCode="#,##0.00_);\(#,##0.00\);\-_)"/>
  </numFmts>
  <fonts count="18" x14ac:knownFonts="1">
    <font>
      <sz val="10"/>
      <color theme="1"/>
      <name val="Calibri"/>
      <family val="2"/>
      <scheme val="minor"/>
    </font>
    <font>
      <sz val="11"/>
      <color theme="1"/>
      <name val="Calibri"/>
      <family val="2"/>
      <scheme val="minor"/>
    </font>
    <font>
      <sz val="11"/>
      <color theme="1"/>
      <name val="Calibri"/>
      <family val="2"/>
      <scheme val="minor"/>
    </font>
    <font>
      <sz val="11"/>
      <color rgb="FF3F3F76"/>
      <name val="Calibri"/>
      <family val="2"/>
      <scheme val="minor"/>
    </font>
    <font>
      <b/>
      <sz val="12"/>
      <color theme="0"/>
      <name val="Calibri"/>
      <family val="2"/>
      <scheme val="minor"/>
    </font>
    <font>
      <sz val="10"/>
      <name val="Calibri"/>
      <family val="2"/>
      <scheme val="minor"/>
    </font>
    <font>
      <sz val="10"/>
      <color theme="1"/>
      <name val="Calibri"/>
      <family val="2"/>
      <scheme val="minor"/>
    </font>
    <font>
      <b/>
      <sz val="36"/>
      <color theme="1"/>
      <name val="Calibri"/>
      <family val="2"/>
      <scheme val="minor"/>
    </font>
    <font>
      <sz val="12"/>
      <color theme="1"/>
      <name val="Calibri"/>
      <family val="2"/>
      <scheme val="minor"/>
    </font>
    <font>
      <u/>
      <sz val="12"/>
      <color theme="10"/>
      <name val="Calibri"/>
      <family val="2"/>
      <scheme val="minor"/>
    </font>
    <font>
      <b/>
      <sz val="10"/>
      <color theme="1"/>
      <name val="Calibri"/>
      <family val="2"/>
      <scheme val="minor"/>
    </font>
    <font>
      <u/>
      <sz val="10"/>
      <color theme="10"/>
      <name val="Calibri"/>
      <family val="2"/>
      <scheme val="minor"/>
    </font>
    <font>
      <u/>
      <sz val="10"/>
      <color theme="11"/>
      <name val="Calibri"/>
      <family val="2"/>
      <scheme val="minor"/>
    </font>
    <font>
      <b/>
      <sz val="10"/>
      <color rgb="FF00B0F0"/>
      <name val="Calibri"/>
      <family val="2"/>
      <scheme val="minor"/>
    </font>
    <font>
      <b/>
      <sz val="11"/>
      <color theme="1"/>
      <name val="Calibri"/>
      <family val="2"/>
      <scheme val="minor"/>
    </font>
    <font>
      <b/>
      <sz val="15"/>
      <color theme="3"/>
      <name val="Calibri"/>
      <family val="2"/>
      <scheme val="minor"/>
    </font>
    <font>
      <b/>
      <sz val="11"/>
      <color theme="3"/>
      <name val="Calibri"/>
      <family val="2"/>
      <scheme val="minor"/>
    </font>
    <font>
      <b/>
      <u/>
      <sz val="10"/>
      <color theme="1"/>
      <name val="Calibri"/>
      <family val="2"/>
      <scheme val="minor"/>
    </font>
  </fonts>
  <fills count="13">
    <fill>
      <patternFill patternType="none"/>
    </fill>
    <fill>
      <patternFill patternType="gray125"/>
    </fill>
    <fill>
      <patternFill patternType="solid">
        <fgColor theme="4"/>
      </patternFill>
    </fill>
    <fill>
      <patternFill patternType="solid">
        <fgColor theme="8" tint="0.59999389629810485"/>
        <bgColor indexed="65"/>
      </patternFill>
    </fill>
    <fill>
      <patternFill patternType="solid">
        <fgColor rgb="FFD7CCEA"/>
        <bgColor indexed="64"/>
      </patternFill>
    </fill>
    <fill>
      <patternFill patternType="solid">
        <fgColor rgb="FFFFFFCC"/>
        <bgColor indexed="64"/>
      </patternFill>
    </fill>
    <fill>
      <patternFill patternType="solid">
        <fgColor theme="0" tint="-0.24994659260841701"/>
        <bgColor indexed="64"/>
      </patternFill>
    </fill>
    <fill>
      <patternFill patternType="solid">
        <fgColor theme="0"/>
        <bgColor indexed="64"/>
      </patternFill>
    </fill>
    <fill>
      <patternFill patternType="solid">
        <fgColor rgb="FFFFCC99"/>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59996337778862885"/>
        <bgColor auto="1"/>
      </patternFill>
    </fill>
    <fill>
      <patternFill patternType="solid">
        <fgColor rgb="FFFFFF00"/>
        <bgColor indexed="64"/>
      </patternFill>
    </fill>
  </fills>
  <borders count="8">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right/>
      <top/>
      <bottom style="thin">
        <color indexed="64"/>
      </bottom>
      <diagonal/>
    </border>
  </borders>
  <cellStyleXfs count="23">
    <xf numFmtId="167" fontId="0" fillId="0" borderId="0"/>
    <xf numFmtId="9" fontId="2" fillId="0" borderId="0" applyFont="0" applyFill="0" applyBorder="0" applyAlignment="0" applyProtection="0"/>
    <xf numFmtId="0" fontId="3" fillId="8" borderId="1" applyNumberFormat="0" applyAlignment="0" applyProtection="0"/>
    <xf numFmtId="0" fontId="4" fillId="2" borderId="0" applyNumberFormat="0" applyBorder="0" applyAlignment="0" applyProtection="0"/>
    <xf numFmtId="0" fontId="1" fillId="3" borderId="0" applyNumberFormat="0" applyBorder="0" applyAlignment="0" applyProtection="0"/>
    <xf numFmtId="0" fontId="4" fillId="2" borderId="0" applyNumberFormat="0" applyBorder="0" applyAlignment="0" applyProtection="0"/>
    <xf numFmtId="0" fontId="5" fillId="6" borderId="0" applyNumberFormat="0" applyBorder="0" applyAlignment="0" applyProtection="0"/>
    <xf numFmtId="168" fontId="5" fillId="2" borderId="0" applyFill="0" applyBorder="0" applyAlignment="0" applyProtection="0"/>
    <xf numFmtId="164" fontId="6" fillId="5" borderId="0" applyNumberFormat="0" applyFont="0" applyBorder="0" applyAlignment="0" applyProtection="0"/>
    <xf numFmtId="166" fontId="6" fillId="0" borderId="0" applyFont="0" applyFill="0" applyBorder="0" applyAlignment="0" applyProtection="0"/>
    <xf numFmtId="165" fontId="6" fillId="0" borderId="0" applyFont="0" applyFill="0" applyBorder="0" applyAlignment="0" applyProtection="0"/>
    <xf numFmtId="164" fontId="6" fillId="11" borderId="2" applyNumberFormat="0" applyFont="0" applyAlignment="0" applyProtection="0"/>
    <xf numFmtId="164" fontId="10" fillId="0" borderId="3" applyNumberFormat="0" applyFill="0" applyAlignment="0" applyProtection="0"/>
    <xf numFmtId="164" fontId="10" fillId="0" borderId="4" applyNumberFormat="0" applyFill="0" applyAlignment="0" applyProtection="0"/>
    <xf numFmtId="164" fontId="11" fillId="0" borderId="0" applyNumberFormat="0" applyFill="0" applyBorder="0" applyAlignment="0" applyProtection="0"/>
    <xf numFmtId="164" fontId="12" fillId="0" borderId="0" applyNumberFormat="0" applyFill="0" applyBorder="0" applyAlignment="0" applyProtection="0"/>
    <xf numFmtId="167" fontId="6" fillId="9" borderId="0" applyNumberFormat="0" applyFont="0" applyBorder="0" applyAlignment="0" applyProtection="0"/>
    <xf numFmtId="167" fontId="13" fillId="0" borderId="0" applyNumberFormat="0" applyBorder="0"/>
    <xf numFmtId="169" fontId="6" fillId="0" borderId="0" applyFont="0" applyFill="0" applyBorder="0" applyAlignment="0" applyProtection="0"/>
    <xf numFmtId="167" fontId="14" fillId="10" borderId="2" applyNumberFormat="0">
      <alignment horizontal="center"/>
    </xf>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cellStyleXfs>
  <cellXfs count="37">
    <xf numFmtId="167" fontId="0" fillId="0" borderId="0" xfId="0"/>
    <xf numFmtId="167" fontId="0" fillId="0" borderId="0" xfId="0" applyAlignment="1">
      <alignment wrapText="1"/>
    </xf>
    <xf numFmtId="167" fontId="0" fillId="4" borderId="0" xfId="0" applyFill="1"/>
    <xf numFmtId="0" fontId="1" fillId="3" borderId="0" xfId="4"/>
    <xf numFmtId="0" fontId="4" fillId="2" borderId="0" xfId="3"/>
    <xf numFmtId="0" fontId="4" fillId="2" borderId="0" xfId="5"/>
    <xf numFmtId="164" fontId="4" fillId="2" borderId="0" xfId="5" applyNumberFormat="1"/>
    <xf numFmtId="167" fontId="0" fillId="7" borderId="0" xfId="0" applyFill="1"/>
    <xf numFmtId="0" fontId="0" fillId="7" borderId="0" xfId="0" applyNumberFormat="1" applyFill="1" applyAlignment="1">
      <alignment horizontal="left"/>
    </xf>
    <xf numFmtId="167" fontId="7" fillId="7" borderId="0" xfId="0" applyFont="1" applyFill="1"/>
    <xf numFmtId="167" fontId="8" fillId="7" borderId="0" xfId="0" applyFont="1" applyFill="1"/>
    <xf numFmtId="167" fontId="9" fillId="7" borderId="0" xfId="0" applyFont="1" applyFill="1"/>
    <xf numFmtId="167" fontId="4" fillId="2" borderId="0" xfId="5" applyNumberFormat="1"/>
    <xf numFmtId="167" fontId="16" fillId="0" borderId="6" xfId="21" applyNumberFormat="1"/>
    <xf numFmtId="167" fontId="0" fillId="5" borderId="0" xfId="8" applyNumberFormat="1" applyFont="1"/>
    <xf numFmtId="168" fontId="5" fillId="5" borderId="0" xfId="8" applyNumberFormat="1" applyFont="1"/>
    <xf numFmtId="167" fontId="15" fillId="0" borderId="5" xfId="20" applyNumberFormat="1"/>
    <xf numFmtId="167" fontId="16" fillId="0" borderId="0" xfId="22" applyNumberFormat="1"/>
    <xf numFmtId="168" fontId="16" fillId="0" borderId="0" xfId="22" applyNumberFormat="1" applyFill="1"/>
    <xf numFmtId="167" fontId="10" fillId="0" borderId="4" xfId="13" applyNumberFormat="1"/>
    <xf numFmtId="167" fontId="5" fillId="6" borderId="0" xfId="6" applyNumberFormat="1"/>
    <xf numFmtId="167" fontId="5" fillId="6" borderId="4" xfId="6" applyNumberFormat="1" applyBorder="1"/>
    <xf numFmtId="167" fontId="10" fillId="0" borderId="3" xfId="12" applyNumberFormat="1"/>
    <xf numFmtId="167" fontId="10" fillId="5" borderId="3" xfId="8" applyNumberFormat="1" applyFont="1" applyBorder="1"/>
    <xf numFmtId="166" fontId="0" fillId="5" borderId="0" xfId="8" applyNumberFormat="1" applyFont="1"/>
    <xf numFmtId="166" fontId="0" fillId="0" borderId="0" xfId="9" applyFont="1"/>
    <xf numFmtId="166" fontId="0" fillId="5" borderId="0" xfId="9" applyFont="1" applyFill="1"/>
    <xf numFmtId="167" fontId="0" fillId="11" borderId="2" xfId="11" applyNumberFormat="1" applyFont="1"/>
    <xf numFmtId="167" fontId="0" fillId="12" borderId="0" xfId="0" applyFill="1"/>
    <xf numFmtId="165" fontId="0" fillId="0" borderId="0" xfId="10" applyFont="1"/>
    <xf numFmtId="165" fontId="0" fillId="5" borderId="0" xfId="8" applyNumberFormat="1" applyFont="1"/>
    <xf numFmtId="167" fontId="17" fillId="0" borderId="0" xfId="0" applyFont="1"/>
    <xf numFmtId="167" fontId="10" fillId="0" borderId="7" xfId="0" applyFont="1" applyBorder="1"/>
    <xf numFmtId="167" fontId="0" fillId="0" borderId="7" xfId="0" applyBorder="1"/>
    <xf numFmtId="170" fontId="0" fillId="0" borderId="0" xfId="0" applyNumberFormat="1" applyAlignment="1">
      <alignment horizontal="center"/>
    </xf>
    <xf numFmtId="164" fontId="0" fillId="0" borderId="0" xfId="0" applyNumberFormat="1"/>
    <xf numFmtId="170" fontId="0" fillId="0" borderId="0" xfId="0" applyNumberFormat="1"/>
  </cellXfs>
  <cellStyles count="23">
    <cellStyle name="40% - Accent5" xfId="4" builtinId="47" customBuiltin="1"/>
    <cellStyle name="Accent1" xfId="3" builtinId="29" customBuiltin="1"/>
    <cellStyle name="Blank" xfId="6" xr:uid="{00000000-0005-0000-0000-000002000000}"/>
    <cellStyle name="CellName" xfId="17" xr:uid="{00000000-0005-0000-0000-000003000000}"/>
    <cellStyle name="Date" xfId="7" xr:uid="{00000000-0005-0000-0000-000004000000}"/>
    <cellStyle name="Days" xfId="10" xr:uid="{00000000-0005-0000-0000-000005000000}"/>
    <cellStyle name="Deviant" xfId="11" xr:uid="{00000000-0005-0000-0000-000006000000}"/>
    <cellStyle name="Followed Hyperlink" xfId="15" builtinId="9" hidden="1"/>
    <cellStyle name="Header" xfId="5" xr:uid="{00000000-0005-0000-0000-000008000000}"/>
    <cellStyle name="Heading 1" xfId="20" builtinId="16"/>
    <cellStyle name="Heading 3" xfId="21" builtinId="18"/>
    <cellStyle name="Heading 4" xfId="22" builtinId="19"/>
    <cellStyle name="Hyperlink" xfId="14" builtinId="8" hidden="1"/>
    <cellStyle name="Input" xfId="2" builtinId="20" customBuiltin="1"/>
    <cellStyle name="Inputs" xfId="8" xr:uid="{00000000-0005-0000-0000-00000E000000}"/>
    <cellStyle name="Multiple1" xfId="18" xr:uid="{00000000-0005-0000-0000-00000F000000}"/>
    <cellStyle name="Normal" xfId="0" builtinId="0" customBuiltin="1"/>
    <cellStyle name="Output" xfId="16" builtinId="21" customBuiltin="1"/>
    <cellStyle name="Percent" xfId="1" builtinId="5" hidden="1"/>
    <cellStyle name="Percent" xfId="9" xr:uid="{00000000-0005-0000-0000-000013000000}"/>
    <cellStyle name="Section Header" xfId="19" xr:uid="{00000000-0005-0000-0000-000014000000}"/>
    <cellStyle name="Subtotal" xfId="13" xr:uid="{00000000-0005-0000-0000-000015000000}"/>
    <cellStyle name="Total" xfId="12" builtinId="25" customBuiltin="1"/>
  </cellStyles>
  <dxfs count="12">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6067425</xdr:colOff>
      <xdr:row>1</xdr:row>
      <xdr:rowOff>0</xdr:rowOff>
    </xdr:from>
    <xdr:to>
      <xdr:col>2</xdr:col>
      <xdr:colOff>6067425</xdr:colOff>
      <xdr:row>2</xdr:row>
      <xdr:rowOff>90075</xdr:rowOff>
    </xdr:to>
    <xdr:pic>
      <xdr:nvPicPr>
        <xdr:cNvPr id="3" name="Picture 4" descr="7city logo_RGB">
          <a:extLst>
            <a:ext uri="{FF2B5EF4-FFF2-40B4-BE49-F238E27FC236}">
              <a16:creationId xmlns:a16="http://schemas.microsoft.com/office/drawing/2014/main" id="{C883AFCB-9804-40CA-95D3-A1613D6CC30E}"/>
            </a:ext>
          </a:extLst>
        </xdr:cNvPr>
        <xdr:cNvPicPr>
          <a:picLocks noChangeAspect="1" noChangeArrowheads="1"/>
        </xdr:cNvPicPr>
      </xdr:nvPicPr>
      <xdr:blipFill>
        <a:blip xmlns:r="http://schemas.openxmlformats.org/officeDocument/2006/relationships" r:embed="rId1" cstate="print"/>
        <a:stretch>
          <a:fillRect/>
        </a:stretch>
      </xdr:blipFill>
      <xdr:spPr bwMode="auto">
        <a:xfrm>
          <a:off x="6600825" y="114300"/>
          <a:ext cx="1276088" cy="252000"/>
        </a:xfrm>
        <a:prstGeom prst="rect">
          <a:avLst/>
        </a:prstGeom>
        <a:solidFill>
          <a:schemeClr val="bg1"/>
        </a:solidFill>
        <a:ln w="9525">
          <a:noFill/>
          <a:miter lim="800000"/>
          <a:headEnd/>
          <a:tailEnd/>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
  <sheetViews>
    <sheetView showGridLines="0" zoomScaleNormal="100" workbookViewId="0"/>
  </sheetViews>
  <sheetFormatPr defaultColWidth="0" defaultRowHeight="0" customHeight="1" zeroHeight="1" x14ac:dyDescent="0.3"/>
  <cols>
    <col min="1" max="1" width="2.09765625" style="7" customWidth="1"/>
    <col min="2" max="11" width="9.09765625" style="7" customWidth="1"/>
    <col min="12" max="17" width="9.09765625" customWidth="1"/>
    <col min="18" max="16384" width="9.09765625" hidden="1"/>
  </cols>
  <sheetData>
    <row r="1" spans="1:9" ht="13" x14ac:dyDescent="0.3">
      <c r="A1"/>
    </row>
    <row r="2" spans="1:9" ht="13" x14ac:dyDescent="0.3"/>
    <row r="3" spans="1:9" ht="13" x14ac:dyDescent="0.3"/>
    <row r="4" spans="1:9" ht="13" x14ac:dyDescent="0.3"/>
    <row r="5" spans="1:9" ht="13" x14ac:dyDescent="0.3"/>
    <row r="6" spans="1:9" ht="13" x14ac:dyDescent="0.3">
      <c r="I6" s="8"/>
    </row>
    <row r="7" spans="1:9" ht="13" x14ac:dyDescent="0.3"/>
    <row r="8" spans="1:9" ht="44.25" customHeight="1" x14ac:dyDescent="1">
      <c r="C8" s="9" t="s">
        <v>38</v>
      </c>
    </row>
    <row r="9" spans="1:9" ht="29.25" customHeight="1" x14ac:dyDescent="0.3"/>
    <row r="10" spans="1:9" ht="13" x14ac:dyDescent="0.3"/>
    <row r="11" spans="1:9" ht="15.5" hidden="1" x14ac:dyDescent="0.35">
      <c r="A11" s="10"/>
    </row>
    <row r="12" spans="1:9" ht="15.5" hidden="1" x14ac:dyDescent="0.35">
      <c r="A12" s="11"/>
    </row>
    <row r="13" spans="1:9" ht="13" hidden="1" x14ac:dyDescent="0.3"/>
    <row r="14" spans="1:9" ht="13" hidden="1" x14ac:dyDescent="0.3"/>
    <row r="15" spans="1:9" ht="15.5" hidden="1" x14ac:dyDescent="0.35">
      <c r="A15" s="11"/>
    </row>
    <row r="16" spans="1:9" ht="13" hidden="1" x14ac:dyDescent="0.3"/>
    <row r="17" spans="1:1" ht="15" hidden="1" customHeight="1" x14ac:dyDescent="0.3"/>
    <row r="18" spans="1:1" ht="15" hidden="1" customHeight="1" x14ac:dyDescent="0.3"/>
    <row r="19" spans="1:1" ht="15" hidden="1" customHeight="1" x14ac:dyDescent="0.3"/>
    <row r="20" spans="1:1" ht="15" hidden="1" customHeight="1" x14ac:dyDescent="0.3"/>
    <row r="21" spans="1:1" ht="15" hidden="1" customHeight="1" x14ac:dyDescent="0.3"/>
    <row r="22" spans="1:1" ht="15" customHeight="1" x14ac:dyDescent="0.3">
      <c r="A22" s="7" t="s">
        <v>37</v>
      </c>
    </row>
    <row r="23" spans="1:1" ht="15" hidden="1" customHeight="1" x14ac:dyDescent="0.3"/>
    <row r="24" spans="1:1" ht="15" hidden="1" customHeight="1"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Normal="100" workbookViewId="0"/>
  </sheetViews>
  <sheetFormatPr defaultColWidth="0" defaultRowHeight="13" x14ac:dyDescent="0.3"/>
  <cols>
    <col min="1" max="2" width="2.69921875" customWidth="1"/>
    <col min="3" max="3" width="132.296875" customWidth="1"/>
    <col min="4" max="16384" width="8" hidden="1"/>
  </cols>
  <sheetData>
    <row r="1" spans="1:3" s="3" customFormat="1" ht="15.5" x14ac:dyDescent="0.35">
      <c r="A1" s="5" t="s">
        <v>26</v>
      </c>
      <c r="B1" s="5"/>
      <c r="C1" s="5"/>
    </row>
    <row r="5" spans="1:3" x14ac:dyDescent="0.3">
      <c r="C5" s="1" t="s">
        <v>22</v>
      </c>
    </row>
    <row r="6" spans="1:3" x14ac:dyDescent="0.3">
      <c r="C6" s="1" t="s">
        <v>23</v>
      </c>
    </row>
    <row r="7" spans="1:3" x14ac:dyDescent="0.3">
      <c r="C7" t="s">
        <v>0</v>
      </c>
    </row>
    <row r="8" spans="1:3" ht="26" x14ac:dyDescent="0.3">
      <c r="C8" s="1" t="s">
        <v>21</v>
      </c>
    </row>
    <row r="10" spans="1:3" s="2" customFormat="1" ht="15.5" x14ac:dyDescent="0.35">
      <c r="A10" s="5" t="s">
        <v>1</v>
      </c>
      <c r="B10" s="6"/>
      <c r="C10" s="4"/>
    </row>
    <row r="12" spans="1:3" x14ac:dyDescent="0.3">
      <c r="C12" t="s">
        <v>53</v>
      </c>
    </row>
    <row r="13" spans="1:3" x14ac:dyDescent="0.3">
      <c r="C13" t="s">
        <v>24</v>
      </c>
    </row>
    <row r="14" spans="1:3" x14ac:dyDescent="0.3">
      <c r="C14" t="s">
        <v>57</v>
      </c>
    </row>
    <row r="15" spans="1:3" x14ac:dyDescent="0.3">
      <c r="C15" t="s">
        <v>36</v>
      </c>
    </row>
    <row r="16" spans="1:3" x14ac:dyDescent="0.3">
      <c r="C16" t="s">
        <v>27</v>
      </c>
    </row>
    <row r="17" spans="3:3" x14ac:dyDescent="0.3">
      <c r="C17" t="s">
        <v>55</v>
      </c>
    </row>
    <row r="18" spans="3:3" x14ac:dyDescent="0.3">
      <c r="C18" t="s">
        <v>56</v>
      </c>
    </row>
    <row r="19" spans="3:3" x14ac:dyDescent="0.3">
      <c r="C19" t="s">
        <v>28</v>
      </c>
    </row>
    <row r="20" spans="3:3" x14ac:dyDescent="0.3">
      <c r="C20" t="s">
        <v>29</v>
      </c>
    </row>
    <row r="21" spans="3:3" x14ac:dyDescent="0.3">
      <c r="C21" t="s">
        <v>58</v>
      </c>
    </row>
    <row r="22" spans="3:3" x14ac:dyDescent="0.3">
      <c r="C22" t="s">
        <v>25</v>
      </c>
    </row>
    <row r="23" spans="3:3" x14ac:dyDescent="0.3">
      <c r="C23" t="s">
        <v>35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66"/>
  <sheetViews>
    <sheetView tabSelected="1" zoomScale="115" zoomScaleNormal="115" workbookViewId="0">
      <pane xSplit="5" ySplit="4" topLeftCell="F37" activePane="bottomRight" state="frozen"/>
      <selection pane="topRight"/>
      <selection pane="bottomLeft"/>
      <selection pane="bottomRight" activeCell="I47" sqref="I47"/>
    </sheetView>
  </sheetViews>
  <sheetFormatPr defaultColWidth="0" defaultRowHeight="13" x14ac:dyDescent="0.3"/>
  <cols>
    <col min="1" max="2" width="1.69921875" customWidth="1"/>
    <col min="3" max="3" width="20.3984375" customWidth="1"/>
    <col min="4" max="4" width="1.69921875" customWidth="1"/>
    <col min="5" max="5" width="12.69921875" customWidth="1"/>
    <col min="6" max="6" width="1.69921875" customWidth="1"/>
    <col min="7" max="13" width="12.69921875" customWidth="1"/>
    <col min="14" max="16384" width="12.69921875" hidden="1"/>
  </cols>
  <sheetData>
    <row r="1" spans="1:12" ht="20" thickBot="1" x14ac:dyDescent="0.5">
      <c r="A1" s="16" t="str">
        <f>CONCATENATE(E7," - in "&amp;E10&amp;E11)</f>
        <v>Style Fashions - in AED</v>
      </c>
      <c r="B1" s="16"/>
      <c r="C1" s="16"/>
      <c r="D1" s="16"/>
      <c r="E1" t="str">
        <f>'3 Statements'!$E$1</f>
        <v>ok</v>
      </c>
    </row>
    <row r="2" spans="1:12" ht="15" thickTop="1" x14ac:dyDescent="0.35">
      <c r="C2" s="17" t="s">
        <v>75</v>
      </c>
      <c r="D2" s="17"/>
      <c r="E2" s="17"/>
      <c r="F2" s="17"/>
      <c r="G2" s="17">
        <f>-E14</f>
        <v>0</v>
      </c>
      <c r="H2" s="17">
        <f>G2+1</f>
        <v>1</v>
      </c>
      <c r="I2" s="17">
        <f t="shared" ref="I2:L2" si="0">H2+1</f>
        <v>2</v>
      </c>
      <c r="J2" s="17">
        <f t="shared" si="0"/>
        <v>3</v>
      </c>
      <c r="K2" s="17">
        <f t="shared" si="0"/>
        <v>4</v>
      </c>
      <c r="L2" s="17">
        <f t="shared" si="0"/>
        <v>5</v>
      </c>
    </row>
    <row r="3" spans="1:12" ht="14.5" x14ac:dyDescent="0.35">
      <c r="C3" s="17" t="s">
        <v>76</v>
      </c>
      <c r="D3" s="17"/>
      <c r="E3" s="17"/>
      <c r="F3" s="17"/>
      <c r="G3" s="18">
        <f>EDATE($E$13,G2*$E$15)</f>
        <v>43100</v>
      </c>
      <c r="H3" s="18">
        <f t="shared" ref="H3:L3" si="1">EDATE($E$13,H2*$E$15)</f>
        <v>43465</v>
      </c>
      <c r="I3" s="18">
        <f t="shared" si="1"/>
        <v>43830</v>
      </c>
      <c r="J3" s="18">
        <f t="shared" si="1"/>
        <v>44196</v>
      </c>
      <c r="K3" s="18">
        <f t="shared" si="1"/>
        <v>44561</v>
      </c>
      <c r="L3" s="18">
        <f t="shared" si="1"/>
        <v>44926</v>
      </c>
    </row>
    <row r="4" spans="1:12" ht="14.5" x14ac:dyDescent="0.35">
      <c r="C4" s="17" t="s">
        <v>77</v>
      </c>
      <c r="D4" s="17"/>
      <c r="E4" s="17"/>
      <c r="F4" s="17"/>
      <c r="G4" s="17" t="str">
        <f>IF(G3&lt;=$E$13,"Historic","Forecast")</f>
        <v>Historic</v>
      </c>
      <c r="H4" s="17" t="str">
        <f t="shared" ref="H4:L4" si="2">IF(H3&lt;=$E$13,"Historic","Forecast")</f>
        <v>Forecast</v>
      </c>
      <c r="I4" s="17" t="str">
        <f t="shared" si="2"/>
        <v>Forecast</v>
      </c>
      <c r="J4" s="17" t="str">
        <f t="shared" si="2"/>
        <v>Forecast</v>
      </c>
      <c r="K4" s="17" t="str">
        <f t="shared" si="2"/>
        <v>Forecast</v>
      </c>
      <c r="L4" s="17" t="str">
        <f t="shared" si="2"/>
        <v>Forecast</v>
      </c>
    </row>
    <row r="5" spans="1:12" ht="15.5" x14ac:dyDescent="0.35">
      <c r="A5" s="12" t="s">
        <v>59</v>
      </c>
      <c r="B5" s="12"/>
      <c r="C5" s="12"/>
      <c r="D5" s="12"/>
      <c r="E5" s="12"/>
      <c r="F5" s="12"/>
    </row>
    <row r="6" spans="1:12" ht="15" thickBot="1" x14ac:dyDescent="0.4">
      <c r="B6" s="13" t="s">
        <v>60</v>
      </c>
      <c r="C6" s="13"/>
    </row>
    <row r="7" spans="1:12" x14ac:dyDescent="0.3">
      <c r="C7" t="s">
        <v>61</v>
      </c>
      <c r="E7" s="14" t="s">
        <v>66</v>
      </c>
    </row>
    <row r="8" spans="1:12" x14ac:dyDescent="0.3">
      <c r="C8" t="s">
        <v>62</v>
      </c>
      <c r="E8" s="14" t="s">
        <v>67</v>
      </c>
    </row>
    <row r="9" spans="1:12" x14ac:dyDescent="0.3">
      <c r="C9" t="s">
        <v>63</v>
      </c>
      <c r="E9" s="14" t="s">
        <v>68</v>
      </c>
    </row>
    <row r="10" spans="1:12" x14ac:dyDescent="0.3">
      <c r="C10" t="s">
        <v>64</v>
      </c>
      <c r="E10" s="14" t="s">
        <v>69</v>
      </c>
    </row>
    <row r="11" spans="1:12" x14ac:dyDescent="0.3">
      <c r="C11" t="s">
        <v>65</v>
      </c>
      <c r="E11" s="14"/>
    </row>
    <row r="12" spans="1:12" ht="15" thickBot="1" x14ac:dyDescent="0.4">
      <c r="B12" s="13" t="s">
        <v>70</v>
      </c>
      <c r="C12" s="13"/>
    </row>
    <row r="13" spans="1:12" x14ac:dyDescent="0.3">
      <c r="C13" t="s">
        <v>71</v>
      </c>
      <c r="E13" s="15">
        <v>43100</v>
      </c>
    </row>
    <row r="14" spans="1:12" x14ac:dyDescent="0.3">
      <c r="C14" t="s">
        <v>72</v>
      </c>
      <c r="E14" s="14">
        <v>0</v>
      </c>
    </row>
    <row r="15" spans="1:12" x14ac:dyDescent="0.3">
      <c r="C15" t="s">
        <v>73</v>
      </c>
      <c r="E15" s="14">
        <v>12</v>
      </c>
    </row>
    <row r="16" spans="1:12" x14ac:dyDescent="0.3">
      <c r="C16" t="s">
        <v>74</v>
      </c>
      <c r="E16" s="14">
        <v>365</v>
      </c>
    </row>
    <row r="18" spans="1:13" ht="15.5" x14ac:dyDescent="0.35">
      <c r="A18" s="12" t="s">
        <v>79</v>
      </c>
      <c r="B18" s="12"/>
      <c r="C18" s="12"/>
      <c r="D18" s="12"/>
      <c r="E18" s="12"/>
      <c r="F18" s="12"/>
      <c r="G18" s="12"/>
      <c r="H18" s="12"/>
      <c r="I18" s="12"/>
      <c r="J18" s="12"/>
      <c r="K18" s="12"/>
      <c r="L18" s="12"/>
      <c r="M18" s="12"/>
    </row>
    <row r="20" spans="1:13" x14ac:dyDescent="0.3">
      <c r="C20" t="s">
        <v>83</v>
      </c>
      <c r="G20" s="20"/>
      <c r="H20" s="24">
        <v>0.12</v>
      </c>
      <c r="I20" s="24">
        <v>0.12</v>
      </c>
      <c r="J20" s="24">
        <v>7.0000000000000007E-2</v>
      </c>
      <c r="K20" s="24">
        <v>7.0000000000000007E-2</v>
      </c>
      <c r="L20" s="24">
        <v>7.0000000000000007E-2</v>
      </c>
    </row>
    <row r="21" spans="1:13" x14ac:dyDescent="0.3">
      <c r="C21" t="s">
        <v>84</v>
      </c>
      <c r="G21" s="20"/>
      <c r="H21" s="24">
        <v>0.04</v>
      </c>
      <c r="I21" s="24">
        <v>0.04</v>
      </c>
      <c r="J21" s="24">
        <v>0.04</v>
      </c>
      <c r="K21" s="24">
        <v>0.04</v>
      </c>
      <c r="L21" s="24">
        <v>0.04</v>
      </c>
    </row>
    <row r="22" spans="1:13" x14ac:dyDescent="0.3">
      <c r="C22" t="s">
        <v>86</v>
      </c>
      <c r="G22" s="25">
        <f>G46/G44</f>
        <v>0.45</v>
      </c>
      <c r="H22" s="26">
        <v>0.47</v>
      </c>
      <c r="I22" s="26">
        <v>0.47</v>
      </c>
      <c r="J22" s="26">
        <v>0.47</v>
      </c>
      <c r="K22" s="26">
        <v>0.46</v>
      </c>
      <c r="L22" s="26">
        <v>0.46</v>
      </c>
    </row>
    <row r="23" spans="1:13" x14ac:dyDescent="0.3">
      <c r="C23" t="s">
        <v>87</v>
      </c>
      <c r="G23" s="20"/>
      <c r="H23" s="26">
        <v>0</v>
      </c>
      <c r="I23" s="26">
        <v>0</v>
      </c>
      <c r="J23" s="26">
        <v>0.2</v>
      </c>
      <c r="K23" s="26">
        <v>0</v>
      </c>
      <c r="L23" s="26">
        <v>0</v>
      </c>
    </row>
    <row r="24" spans="1:13" x14ac:dyDescent="0.3">
      <c r="C24" t="s">
        <v>88</v>
      </c>
      <c r="G24" s="25">
        <f>G48/G44</f>
        <v>0.1</v>
      </c>
      <c r="H24" s="26">
        <f>G24</f>
        <v>0.1</v>
      </c>
      <c r="I24" s="26">
        <f t="shared" ref="I24:J24" si="3">H24</f>
        <v>0.1</v>
      </c>
      <c r="J24" s="26">
        <f t="shared" si="3"/>
        <v>0.1</v>
      </c>
      <c r="K24" s="26">
        <v>0.11</v>
      </c>
      <c r="L24" s="26">
        <v>0.11</v>
      </c>
    </row>
    <row r="26" spans="1:13" x14ac:dyDescent="0.3">
      <c r="C26" t="s">
        <v>90</v>
      </c>
      <c r="G26" s="20"/>
      <c r="H26" s="26">
        <v>0.05</v>
      </c>
      <c r="I26" s="26">
        <f>H26-0.5%</f>
        <v>4.5000000000000005E-2</v>
      </c>
      <c r="J26" s="26">
        <f t="shared" ref="J26:L26" si="4">I26-0.5%</f>
        <v>4.0000000000000008E-2</v>
      </c>
      <c r="K26" s="26">
        <f t="shared" si="4"/>
        <v>3.500000000000001E-2</v>
      </c>
      <c r="L26" s="26">
        <f t="shared" si="4"/>
        <v>3.0000000000000009E-2</v>
      </c>
    </row>
    <row r="27" spans="1:13" x14ac:dyDescent="0.3">
      <c r="C27" t="s">
        <v>91</v>
      </c>
      <c r="G27" s="20"/>
      <c r="H27" s="26">
        <v>0.6</v>
      </c>
      <c r="I27" s="26">
        <f>H27+5%</f>
        <v>0.65</v>
      </c>
      <c r="J27" s="26">
        <f t="shared" ref="J27:L27" si="5">I27+5%</f>
        <v>0.70000000000000007</v>
      </c>
      <c r="K27" s="26">
        <f t="shared" si="5"/>
        <v>0.75000000000000011</v>
      </c>
      <c r="L27" s="26">
        <f t="shared" si="5"/>
        <v>0.80000000000000016</v>
      </c>
    </row>
    <row r="29" spans="1:13" x14ac:dyDescent="0.3">
      <c r="C29" t="s">
        <v>92</v>
      </c>
      <c r="G29" s="20"/>
      <c r="H29" s="14">
        <v>-100000</v>
      </c>
      <c r="I29" s="14">
        <v>-100000</v>
      </c>
      <c r="J29" s="14">
        <v>-100000</v>
      </c>
      <c r="K29" s="14">
        <v>-100000</v>
      </c>
      <c r="L29" s="14">
        <v>-100000</v>
      </c>
    </row>
    <row r="30" spans="1:13" x14ac:dyDescent="0.3">
      <c r="C30" t="s">
        <v>94</v>
      </c>
      <c r="G30" s="20"/>
      <c r="H30" s="26">
        <v>0.08</v>
      </c>
      <c r="I30" s="26">
        <v>0.08</v>
      </c>
      <c r="J30" s="26">
        <v>0.08</v>
      </c>
      <c r="K30" s="26">
        <v>0.08</v>
      </c>
      <c r="L30" s="26">
        <v>0.08</v>
      </c>
    </row>
    <row r="32" spans="1:13" x14ac:dyDescent="0.3">
      <c r="C32" t="s">
        <v>95</v>
      </c>
      <c r="G32" s="25">
        <f>G59/G58</f>
        <v>0.1</v>
      </c>
      <c r="H32" s="26">
        <f>G32</f>
        <v>0.1</v>
      </c>
      <c r="I32" s="26">
        <f t="shared" ref="I32:L32" si="6">H32</f>
        <v>0.1</v>
      </c>
      <c r="J32" s="26">
        <f t="shared" si="6"/>
        <v>0.1</v>
      </c>
      <c r="K32" s="26">
        <f t="shared" si="6"/>
        <v>0.1</v>
      </c>
      <c r="L32" s="26">
        <f t="shared" si="6"/>
        <v>0.1</v>
      </c>
    </row>
    <row r="34" spans="1:13" x14ac:dyDescent="0.3">
      <c r="C34" t="s">
        <v>96</v>
      </c>
      <c r="G34" s="29">
        <f>G61/G44*days</f>
        <v>33.458333333333329</v>
      </c>
      <c r="H34" s="30">
        <f>G34</f>
        <v>33.458333333333329</v>
      </c>
      <c r="I34" s="30">
        <f t="shared" ref="I34:L34" si="7">H34</f>
        <v>33.458333333333329</v>
      </c>
      <c r="J34" s="30">
        <f t="shared" si="7"/>
        <v>33.458333333333329</v>
      </c>
      <c r="K34" s="30">
        <f t="shared" si="7"/>
        <v>33.458333333333329</v>
      </c>
      <c r="L34" s="30">
        <f t="shared" si="7"/>
        <v>33.458333333333329</v>
      </c>
    </row>
    <row r="35" spans="1:13" x14ac:dyDescent="0.3">
      <c r="C35" t="s">
        <v>97</v>
      </c>
      <c r="G35" s="29">
        <f>G62/G46*days</f>
        <v>64.212962962962962</v>
      </c>
      <c r="H35" s="30">
        <f t="shared" ref="H35:L36" si="8">G35</f>
        <v>64.212962962962962</v>
      </c>
      <c r="I35" s="30">
        <f t="shared" si="8"/>
        <v>64.212962962962962</v>
      </c>
      <c r="J35" s="30">
        <f t="shared" si="8"/>
        <v>64.212962962962962</v>
      </c>
      <c r="K35" s="30">
        <f t="shared" si="8"/>
        <v>64.212962962962962</v>
      </c>
      <c r="L35" s="30">
        <f t="shared" si="8"/>
        <v>64.212962962962962</v>
      </c>
    </row>
    <row r="36" spans="1:13" x14ac:dyDescent="0.3">
      <c r="C36" t="s">
        <v>98</v>
      </c>
      <c r="G36" s="29">
        <f>G63/G46*days</f>
        <v>67.592592592592595</v>
      </c>
      <c r="H36" s="30">
        <f t="shared" si="8"/>
        <v>67.592592592592595</v>
      </c>
      <c r="I36" s="30">
        <f t="shared" si="8"/>
        <v>67.592592592592595</v>
      </c>
      <c r="J36" s="30">
        <f t="shared" si="8"/>
        <v>67.592592592592595</v>
      </c>
      <c r="K36" s="30">
        <f t="shared" si="8"/>
        <v>67.592592592592595</v>
      </c>
      <c r="L36" s="30">
        <f t="shared" si="8"/>
        <v>67.592592592592595</v>
      </c>
    </row>
    <row r="38" spans="1:13" x14ac:dyDescent="0.3">
      <c r="C38" t="s">
        <v>99</v>
      </c>
      <c r="G38" s="25">
        <f>G66/G65</f>
        <v>0.7</v>
      </c>
      <c r="H38" s="26">
        <f>MIN(G38+5%,90%)</f>
        <v>0.75</v>
      </c>
      <c r="I38" s="26">
        <f t="shared" ref="I38:L38" si="9">MIN(H38+5%,90%)</f>
        <v>0.8</v>
      </c>
      <c r="J38" s="26">
        <f t="shared" si="9"/>
        <v>0.85000000000000009</v>
      </c>
      <c r="K38" s="26">
        <f t="shared" si="9"/>
        <v>0.9</v>
      </c>
      <c r="L38" s="26">
        <f t="shared" si="9"/>
        <v>0.9</v>
      </c>
    </row>
    <row r="40" spans="1:13" ht="15.5" x14ac:dyDescent="0.35">
      <c r="A40" s="12" t="s">
        <v>80</v>
      </c>
      <c r="B40" s="12"/>
      <c r="C40" s="12"/>
      <c r="D40" s="12"/>
      <c r="E40" s="12"/>
      <c r="F40" s="12"/>
      <c r="G40" s="12"/>
      <c r="H40" s="12"/>
      <c r="I40" s="12"/>
      <c r="J40" s="12"/>
      <c r="K40" s="12"/>
      <c r="L40" s="12"/>
      <c r="M40" s="12"/>
    </row>
    <row r="42" spans="1:13" x14ac:dyDescent="0.3">
      <c r="C42" t="s">
        <v>81</v>
      </c>
      <c r="G42" s="14">
        <v>20000</v>
      </c>
      <c r="H42">
        <f t="shared" ref="H42:L43" si="10">ROUND(G42*(1+H20),0)</f>
        <v>22400</v>
      </c>
      <c r="I42">
        <f t="shared" si="10"/>
        <v>25088</v>
      </c>
      <c r="J42">
        <f t="shared" si="10"/>
        <v>26844</v>
      </c>
      <c r="K42">
        <f t="shared" si="10"/>
        <v>28723</v>
      </c>
      <c r="L42">
        <f t="shared" si="10"/>
        <v>30734</v>
      </c>
    </row>
    <row r="43" spans="1:13" x14ac:dyDescent="0.3">
      <c r="C43" t="s">
        <v>82</v>
      </c>
      <c r="G43" s="14">
        <v>120</v>
      </c>
      <c r="H43">
        <f t="shared" si="10"/>
        <v>125</v>
      </c>
      <c r="I43">
        <f t="shared" si="10"/>
        <v>130</v>
      </c>
      <c r="J43">
        <f t="shared" si="10"/>
        <v>135</v>
      </c>
      <c r="K43">
        <f t="shared" si="10"/>
        <v>140</v>
      </c>
      <c r="L43">
        <f t="shared" si="10"/>
        <v>146</v>
      </c>
    </row>
    <row r="44" spans="1:13" x14ac:dyDescent="0.3">
      <c r="C44" s="19" t="str">
        <f>'3 Statements'!C6</f>
        <v>Sales</v>
      </c>
      <c r="D44" s="19"/>
      <c r="E44" s="19"/>
      <c r="F44" s="19"/>
      <c r="G44" s="19">
        <f>G42*G43</f>
        <v>2400000</v>
      </c>
      <c r="H44" s="19">
        <f t="shared" ref="H44:L44" si="11">H42*H43</f>
        <v>2800000</v>
      </c>
      <c r="I44" s="19">
        <f t="shared" si="11"/>
        <v>3261440</v>
      </c>
      <c r="J44" s="19">
        <f t="shared" si="11"/>
        <v>3623940</v>
      </c>
      <c r="K44" s="19">
        <f t="shared" si="11"/>
        <v>4021220</v>
      </c>
      <c r="L44" s="19">
        <f t="shared" si="11"/>
        <v>4487164</v>
      </c>
    </row>
    <row r="46" spans="1:13" x14ac:dyDescent="0.3">
      <c r="C46" t="s">
        <v>85</v>
      </c>
      <c r="G46" s="27">
        <f>-'3 Statements'!G7</f>
        <v>1080000</v>
      </c>
      <c r="H46">
        <f>H44*H22</f>
        <v>1316000</v>
      </c>
      <c r="I46">
        <f t="shared" ref="I46:L46" si="12">I44*I22</f>
        <v>1532876.7999999998</v>
      </c>
      <c r="J46">
        <f t="shared" si="12"/>
        <v>1703251.7999999998</v>
      </c>
      <c r="K46">
        <f t="shared" si="12"/>
        <v>1849761.2000000002</v>
      </c>
      <c r="L46">
        <f t="shared" si="12"/>
        <v>2064095.4400000002</v>
      </c>
    </row>
    <row r="47" spans="1:13" x14ac:dyDescent="0.3">
      <c r="C47" t="s">
        <v>89</v>
      </c>
      <c r="G47" s="27">
        <f>-'3 Statements'!G9</f>
        <v>200000</v>
      </c>
      <c r="H47">
        <f>G47*(1+H23)</f>
        <v>200000</v>
      </c>
      <c r="I47">
        <f t="shared" ref="I47:L47" si="13">H47*(1+I23)</f>
        <v>200000</v>
      </c>
      <c r="J47">
        <f t="shared" si="13"/>
        <v>240000</v>
      </c>
      <c r="K47">
        <f t="shared" si="13"/>
        <v>240000</v>
      </c>
      <c r="L47">
        <f t="shared" si="13"/>
        <v>240000</v>
      </c>
    </row>
    <row r="48" spans="1:13" x14ac:dyDescent="0.3">
      <c r="C48" t="s">
        <v>54</v>
      </c>
      <c r="G48" s="27">
        <f>-'3 Statements'!G10</f>
        <v>240000</v>
      </c>
      <c r="H48">
        <f>H24*H44</f>
        <v>280000</v>
      </c>
      <c r="I48">
        <f t="shared" ref="I48:L48" si="14">I24*I44</f>
        <v>326144</v>
      </c>
      <c r="J48">
        <f t="shared" si="14"/>
        <v>362394</v>
      </c>
      <c r="K48">
        <f t="shared" si="14"/>
        <v>442334.2</v>
      </c>
      <c r="L48">
        <f t="shared" si="14"/>
        <v>493588.04</v>
      </c>
    </row>
    <row r="50" spans="3:12" x14ac:dyDescent="0.3">
      <c r="C50" t="s">
        <v>47</v>
      </c>
      <c r="G50" s="20"/>
      <c r="H50">
        <f>H44*H26</f>
        <v>140000</v>
      </c>
      <c r="I50">
        <f t="shared" ref="I50:L50" si="15">I44*I26</f>
        <v>146764.80000000002</v>
      </c>
      <c r="J50">
        <f t="shared" si="15"/>
        <v>144957.60000000003</v>
      </c>
      <c r="K50">
        <f t="shared" si="15"/>
        <v>140742.70000000004</v>
      </c>
      <c r="L50">
        <f t="shared" si="15"/>
        <v>134614.92000000004</v>
      </c>
    </row>
    <row r="51" spans="3:12" x14ac:dyDescent="0.3">
      <c r="C51" t="s">
        <v>8</v>
      </c>
      <c r="G51" s="27">
        <f>'3 Statements'!$G$12*-1</f>
        <v>100000</v>
      </c>
      <c r="H51">
        <f>H50*H27</f>
        <v>84000</v>
      </c>
      <c r="I51">
        <f t="shared" ref="I51:L51" si="16">I50*I27</f>
        <v>95397.12000000001</v>
      </c>
      <c r="J51">
        <f t="shared" si="16"/>
        <v>101470.32000000004</v>
      </c>
      <c r="K51">
        <f t="shared" si="16"/>
        <v>105557.02500000005</v>
      </c>
      <c r="L51">
        <f t="shared" si="16"/>
        <v>107691.93600000006</v>
      </c>
    </row>
    <row r="52" spans="3:12" x14ac:dyDescent="0.3">
      <c r="C52" t="str">
        <f>'3 Statements'!C25</f>
        <v>PP&amp;E - Gross</v>
      </c>
      <c r="G52" s="27">
        <f>'3 Statements'!G25</f>
        <v>1000000</v>
      </c>
      <c r="H52">
        <f>G52+H50</f>
        <v>1140000</v>
      </c>
      <c r="I52">
        <f t="shared" ref="I52:L52" si="17">H52+I50</f>
        <v>1286764.8</v>
      </c>
      <c r="J52">
        <f t="shared" si="17"/>
        <v>1431722.4000000001</v>
      </c>
      <c r="K52">
        <f t="shared" si="17"/>
        <v>1572465.1</v>
      </c>
      <c r="L52">
        <f t="shared" si="17"/>
        <v>1707080.02</v>
      </c>
    </row>
    <row r="53" spans="3:12" x14ac:dyDescent="0.3">
      <c r="C53" t="str">
        <f>'3 Statements'!C26</f>
        <v>Accumulated Dep</v>
      </c>
      <c r="G53" s="27">
        <f>'3 Statements'!G26*-1</f>
        <v>400000</v>
      </c>
      <c r="H53">
        <f>G53+H51</f>
        <v>484000</v>
      </c>
      <c r="I53">
        <f t="shared" ref="I53:L53" si="18">H53+I51</f>
        <v>579397.12</v>
      </c>
      <c r="J53">
        <f t="shared" si="18"/>
        <v>680867.44000000006</v>
      </c>
      <c r="K53">
        <f t="shared" si="18"/>
        <v>786424.46500000008</v>
      </c>
      <c r="L53">
        <f t="shared" si="18"/>
        <v>894116.40100000019</v>
      </c>
    </row>
    <row r="55" spans="3:12" x14ac:dyDescent="0.3">
      <c r="C55" t="s">
        <v>30</v>
      </c>
      <c r="G55">
        <f>'3 Statements'!G29</f>
        <v>900000</v>
      </c>
      <c r="H55">
        <f>G55+H29</f>
        <v>800000</v>
      </c>
      <c r="I55">
        <f t="shared" ref="I55:L55" si="19">H55+I29</f>
        <v>700000</v>
      </c>
      <c r="J55">
        <f t="shared" si="19"/>
        <v>600000</v>
      </c>
      <c r="K55">
        <f t="shared" si="19"/>
        <v>500000</v>
      </c>
      <c r="L55">
        <f t="shared" si="19"/>
        <v>400000</v>
      </c>
    </row>
    <row r="56" spans="3:12" x14ac:dyDescent="0.3">
      <c r="C56" t="s">
        <v>93</v>
      </c>
      <c r="G56" s="27">
        <f>'3 Statements'!$G$14*-1</f>
        <v>80000</v>
      </c>
      <c r="H56">
        <f>G55*H30</f>
        <v>72000</v>
      </c>
      <c r="I56">
        <f t="shared" ref="I56:L56" si="20">H55*I30</f>
        <v>64000</v>
      </c>
      <c r="J56">
        <f t="shared" si="20"/>
        <v>56000</v>
      </c>
      <c r="K56">
        <f t="shared" si="20"/>
        <v>48000</v>
      </c>
      <c r="L56">
        <f t="shared" si="20"/>
        <v>40000</v>
      </c>
    </row>
    <row r="58" spans="3:12" x14ac:dyDescent="0.3">
      <c r="C58" t="s">
        <v>78</v>
      </c>
      <c r="G58">
        <f>'3 Statements'!G15</f>
        <v>700000</v>
      </c>
      <c r="H58">
        <f>'3 Statements'!H15</f>
        <v>848000</v>
      </c>
      <c r="I58">
        <f>'3 Statements'!I15</f>
        <v>1043022.0800000001</v>
      </c>
      <c r="J58">
        <f>'3 Statements'!J15</f>
        <v>1160823.8800000001</v>
      </c>
      <c r="K58">
        <f>'3 Statements'!K15</f>
        <v>1335567.5749999997</v>
      </c>
      <c r="L58">
        <f>'3 Statements'!L15</f>
        <v>1541788.5839999996</v>
      </c>
    </row>
    <row r="59" spans="3:12" x14ac:dyDescent="0.3">
      <c r="C59" t="s">
        <v>11</v>
      </c>
      <c r="G59" s="27">
        <f>-'3 Statements'!G16</f>
        <v>70000</v>
      </c>
      <c r="H59">
        <f>H58*H32</f>
        <v>84800</v>
      </c>
      <c r="I59">
        <f t="shared" ref="I59:L59" si="21">I58*I32</f>
        <v>104302.20800000001</v>
      </c>
      <c r="J59">
        <f t="shared" si="21"/>
        <v>116082.38800000002</v>
      </c>
      <c r="K59">
        <f t="shared" si="21"/>
        <v>133556.75749999998</v>
      </c>
      <c r="L59">
        <f t="shared" si="21"/>
        <v>154178.85839999997</v>
      </c>
    </row>
    <row r="61" spans="3:12" x14ac:dyDescent="0.3">
      <c r="C61" t="str">
        <f>'3 Statements'!C23</f>
        <v>Account Receivables</v>
      </c>
      <c r="G61" s="27">
        <f>'3 Statements'!G23</f>
        <v>220000</v>
      </c>
      <c r="H61">
        <f>H44/days*H34</f>
        <v>256666.66666666663</v>
      </c>
      <c r="I61">
        <f>I44/days*I34</f>
        <v>298965.33333333331</v>
      </c>
      <c r="J61">
        <f>J44/days*J34</f>
        <v>332194.49999999994</v>
      </c>
      <c r="K61">
        <f>K44/days*K34</f>
        <v>368611.83333333326</v>
      </c>
      <c r="L61">
        <f>L44/days*L34</f>
        <v>411323.36666666664</v>
      </c>
    </row>
    <row r="62" spans="3:12" x14ac:dyDescent="0.3">
      <c r="C62" t="str">
        <f>'3 Statements'!C24</f>
        <v>Inventories</v>
      </c>
      <c r="G62" s="27">
        <f>'3 Statements'!G24</f>
        <v>190000</v>
      </c>
      <c r="H62">
        <f>H46/days*H35</f>
        <v>231518.51851851851</v>
      </c>
      <c r="I62">
        <f>I46/days*I35</f>
        <v>269672.7703703703</v>
      </c>
      <c r="J62">
        <f>J46/days*J35</f>
        <v>299646.14999999997</v>
      </c>
      <c r="K62">
        <f>K46/days*K35</f>
        <v>325420.95185185189</v>
      </c>
      <c r="L62">
        <f>L46/days*L35</f>
        <v>363127.9014814815</v>
      </c>
    </row>
    <row r="63" spans="3:12" x14ac:dyDescent="0.3">
      <c r="C63" t="str">
        <f>'3 Statements'!C28</f>
        <v>Accounts Payables</v>
      </c>
      <c r="G63" s="27">
        <f>'3 Statements'!G28</f>
        <v>200000</v>
      </c>
      <c r="H63">
        <f>H46/days*H36</f>
        <v>243703.70370370371</v>
      </c>
      <c r="I63">
        <f>I46/days*I36</f>
        <v>283866.07407407404</v>
      </c>
      <c r="J63">
        <f>J46/days*J36</f>
        <v>315417</v>
      </c>
      <c r="K63">
        <f>K46/days*K36</f>
        <v>342548.37037037045</v>
      </c>
      <c r="L63">
        <f>L46/days*L36</f>
        <v>382239.89629629633</v>
      </c>
    </row>
    <row r="65" spans="3:12" x14ac:dyDescent="0.3">
      <c r="C65" t="s">
        <v>41</v>
      </c>
      <c r="G65">
        <f>'3 Statements'!G17</f>
        <v>630000</v>
      </c>
      <c r="H65">
        <f>'3 Statements'!H17</f>
        <v>763200</v>
      </c>
      <c r="I65">
        <f>'3 Statements'!I17</f>
        <v>938719.87200000009</v>
      </c>
      <c r="J65">
        <f>'3 Statements'!J17</f>
        <v>1044741.4920000001</v>
      </c>
      <c r="K65">
        <f>'3 Statements'!K17</f>
        <v>1202010.8174999997</v>
      </c>
      <c r="L65">
        <f>'3 Statements'!L17</f>
        <v>1387609.7255999995</v>
      </c>
    </row>
    <row r="66" spans="3:12" x14ac:dyDescent="0.3">
      <c r="C66" t="s">
        <v>12</v>
      </c>
      <c r="G66" s="27">
        <f>'3 Statements'!$G$18*-1</f>
        <v>441000</v>
      </c>
      <c r="H66">
        <f>H65*H38</f>
        <v>572400</v>
      </c>
      <c r="I66">
        <f t="shared" ref="I66:L66" si="22">I65*I38</f>
        <v>750975.89760000014</v>
      </c>
      <c r="J66">
        <f t="shared" si="22"/>
        <v>888030.26820000017</v>
      </c>
      <c r="K66">
        <f t="shared" si="22"/>
        <v>1081809.7357499998</v>
      </c>
      <c r="L66">
        <f t="shared" si="22"/>
        <v>1248848.7530399996</v>
      </c>
    </row>
  </sheetData>
  <conditionalFormatting sqref="E1">
    <cfRule type="containsText" dxfId="11" priority="1" operator="containsText" text="ERROR">
      <formula>NOT(ISERROR(SEARCH("ERROR",E1)))</formula>
    </cfRule>
    <cfRule type="containsText" dxfId="10" priority="2" operator="containsText" text="OK">
      <formula>NOT(ISERROR(SEARCH("OK",E1)))</formula>
    </cfRule>
  </conditionalFormatting>
  <conditionalFormatting sqref="E2">
    <cfRule type="containsText" dxfId="9" priority="3" operator="containsText" text="error">
      <formula>NOT(ISERROR(SEARCH("error",E2)))</formula>
    </cfRule>
    <cfRule type="containsText" dxfId="8" priority="4" operator="containsText" text="ok">
      <formula>NOT(ISERROR(SEARCH("ok",E2)))</formula>
    </cfRule>
  </conditionalFormatting>
  <dataValidations disablePrompts="1" count="1">
    <dataValidation type="whole" operator="greaterThanOrEqual" allowBlank="1" showInputMessage="1" showErrorMessage="1" error="Do as directed" prompt="Please enter positive whole numbers" sqref="E14" xr:uid="{00000000-0002-0000-0200-000000000000}">
      <formula1>0</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1"/>
  <sheetViews>
    <sheetView zoomScaleNormal="100" workbookViewId="0">
      <pane xSplit="5" ySplit="4" topLeftCell="F5" activePane="bottomRight" state="frozen"/>
      <selection pane="topRight"/>
      <selection pane="bottomLeft"/>
      <selection pane="bottomRight"/>
    </sheetView>
  </sheetViews>
  <sheetFormatPr defaultColWidth="0" defaultRowHeight="13" x14ac:dyDescent="0.3"/>
  <cols>
    <col min="1" max="2" width="1.69921875" customWidth="1"/>
    <col min="3" max="3" width="20.69921875" customWidth="1"/>
    <col min="4" max="4" width="1.69921875" customWidth="1"/>
    <col min="5" max="5" width="12.69921875" customWidth="1"/>
    <col min="6" max="6" width="1.69921875" customWidth="1"/>
    <col min="7" max="13" width="12.69921875" customWidth="1"/>
    <col min="14" max="16384" width="9.09765625" hidden="1"/>
  </cols>
  <sheetData>
    <row r="1" spans="1:13" ht="20" thickBot="1" x14ac:dyDescent="0.5">
      <c r="A1" s="16" t="str">
        <f>'Inputs &amp; Calc'!A1</f>
        <v>Style Fashions - in AED</v>
      </c>
      <c r="B1" s="16"/>
      <c r="C1" s="16"/>
      <c r="D1" s="16"/>
      <c r="E1" t="str">
        <f>IF(E34=0,"ok","ERROR")</f>
        <v>ok</v>
      </c>
    </row>
    <row r="2" spans="1:13" ht="15" thickTop="1" x14ac:dyDescent="0.35">
      <c r="C2" s="17" t="str">
        <f>'Inputs &amp; Calc'!C2</f>
        <v>Timeline Counter</v>
      </c>
      <c r="D2" s="17"/>
      <c r="E2" s="17"/>
      <c r="F2" s="17"/>
      <c r="G2" s="17">
        <f>'Inputs &amp; Calc'!G2</f>
        <v>0</v>
      </c>
      <c r="H2" s="17">
        <f>'Inputs &amp; Calc'!H2</f>
        <v>1</v>
      </c>
      <c r="I2" s="17">
        <f>'Inputs &amp; Calc'!I2</f>
        <v>2</v>
      </c>
      <c r="J2" s="17">
        <f>'Inputs &amp; Calc'!J2</f>
        <v>3</v>
      </c>
      <c r="K2" s="17">
        <f>'Inputs &amp; Calc'!K2</f>
        <v>4</v>
      </c>
      <c r="L2" s="17">
        <f>'Inputs &amp; Calc'!L2</f>
        <v>5</v>
      </c>
    </row>
    <row r="3" spans="1:13" ht="14.5" x14ac:dyDescent="0.35">
      <c r="C3" s="17" t="str">
        <f>'Inputs &amp; Calc'!C3</f>
        <v>Financial Year End</v>
      </c>
      <c r="D3" s="17"/>
      <c r="E3" s="17"/>
      <c r="F3" s="17"/>
      <c r="G3" s="18">
        <f>'Inputs &amp; Calc'!G3</f>
        <v>43100</v>
      </c>
      <c r="H3" s="18">
        <f>'Inputs &amp; Calc'!H3</f>
        <v>43465</v>
      </c>
      <c r="I3" s="18">
        <f>'Inputs &amp; Calc'!I3</f>
        <v>43830</v>
      </c>
      <c r="J3" s="18">
        <f>'Inputs &amp; Calc'!J3</f>
        <v>44196</v>
      </c>
      <c r="K3" s="18">
        <f>'Inputs &amp; Calc'!K3</f>
        <v>44561</v>
      </c>
      <c r="L3" s="18">
        <f>'Inputs &amp; Calc'!L3</f>
        <v>44926</v>
      </c>
    </row>
    <row r="4" spans="1:13" ht="14.5" x14ac:dyDescent="0.35">
      <c r="C4" s="17" t="str">
        <f>'Inputs &amp; Calc'!C4</f>
        <v>Data Type</v>
      </c>
      <c r="D4" s="17"/>
      <c r="E4" s="17"/>
      <c r="F4" s="17"/>
      <c r="G4" s="17" t="str">
        <f>'Inputs &amp; Calc'!G4</f>
        <v>Historic</v>
      </c>
      <c r="H4" s="17" t="str">
        <f>'Inputs &amp; Calc'!H4</f>
        <v>Forecast</v>
      </c>
      <c r="I4" s="17" t="str">
        <f>'Inputs &amp; Calc'!I4</f>
        <v>Forecast</v>
      </c>
      <c r="J4" s="17" t="str">
        <f>'Inputs &amp; Calc'!J4</f>
        <v>Forecast</v>
      </c>
      <c r="K4" s="17" t="str">
        <f>'Inputs &amp; Calc'!K4</f>
        <v>Forecast</v>
      </c>
      <c r="L4" s="17" t="str">
        <f>'Inputs &amp; Calc'!L4</f>
        <v>Forecast</v>
      </c>
    </row>
    <row r="5" spans="1:13" ht="15.5" x14ac:dyDescent="0.35">
      <c r="A5" s="12" t="s">
        <v>3</v>
      </c>
      <c r="B5" s="12"/>
      <c r="C5" s="12"/>
      <c r="D5" s="12"/>
      <c r="E5" s="12"/>
      <c r="F5" s="12"/>
      <c r="G5" s="12"/>
      <c r="H5" s="12"/>
      <c r="I5" s="12"/>
      <c r="J5" s="12"/>
      <c r="K5" s="12"/>
      <c r="L5" s="12"/>
      <c r="M5" s="12"/>
    </row>
    <row r="6" spans="1:13" x14ac:dyDescent="0.3">
      <c r="C6" t="s">
        <v>2</v>
      </c>
      <c r="G6" s="14">
        <v>2400000</v>
      </c>
      <c r="H6">
        <f>'Inputs &amp; Calc'!H44</f>
        <v>2800000</v>
      </c>
      <c r="I6">
        <f>'Inputs &amp; Calc'!I44</f>
        <v>3261440</v>
      </c>
      <c r="J6">
        <f>'Inputs &amp; Calc'!J44</f>
        <v>3623940</v>
      </c>
      <c r="K6">
        <f>'Inputs &amp; Calc'!K44</f>
        <v>4021220</v>
      </c>
      <c r="L6">
        <f>'Inputs &amp; Calc'!L44</f>
        <v>4487164</v>
      </c>
    </row>
    <row r="7" spans="1:13" x14ac:dyDescent="0.3">
      <c r="C7" t="s">
        <v>4</v>
      </c>
      <c r="G7" s="14">
        <v>-1080000</v>
      </c>
      <c r="H7">
        <f>-'Inputs &amp; Calc'!H46</f>
        <v>-1316000</v>
      </c>
      <c r="I7">
        <f>-'Inputs &amp; Calc'!I46</f>
        <v>-1532876.7999999998</v>
      </c>
      <c r="J7">
        <f>-'Inputs &amp; Calc'!J46</f>
        <v>-1703251.7999999998</v>
      </c>
      <c r="K7">
        <f>-'Inputs &amp; Calc'!K46</f>
        <v>-1849761.2000000002</v>
      </c>
      <c r="L7">
        <f>-'Inputs &amp; Calc'!L46</f>
        <v>-2064095.4400000002</v>
      </c>
    </row>
    <row r="8" spans="1:13" x14ac:dyDescent="0.3">
      <c r="B8" s="19" t="s">
        <v>5</v>
      </c>
      <c r="C8" s="19"/>
      <c r="D8" s="19"/>
      <c r="E8" s="19"/>
      <c r="F8" s="19"/>
      <c r="G8" s="19">
        <f>SUM(G6:G7)</f>
        <v>1320000</v>
      </c>
      <c r="H8" s="19">
        <f>SUM(H6:H7)</f>
        <v>1484000</v>
      </c>
      <c r="I8" s="19">
        <f t="shared" ref="I8:L8" si="0">SUM(I6:I7)</f>
        <v>1728563.2000000002</v>
      </c>
      <c r="J8" s="19">
        <f t="shared" si="0"/>
        <v>1920688.2000000002</v>
      </c>
      <c r="K8" s="19">
        <f t="shared" si="0"/>
        <v>2171458.7999999998</v>
      </c>
      <c r="L8" s="19">
        <f t="shared" si="0"/>
        <v>2423068.5599999996</v>
      </c>
    </row>
    <row r="9" spans="1:13" x14ac:dyDescent="0.3">
      <c r="C9" t="s">
        <v>6</v>
      </c>
      <c r="G9" s="14">
        <v>-200000</v>
      </c>
      <c r="H9">
        <f>-'Inputs &amp; Calc'!H47</f>
        <v>-200000</v>
      </c>
      <c r="I9">
        <f>-'Inputs &amp; Calc'!I47</f>
        <v>-200000</v>
      </c>
      <c r="J9">
        <f>-'Inputs &amp; Calc'!J47</f>
        <v>-240000</v>
      </c>
      <c r="K9">
        <f>-'Inputs &amp; Calc'!K47</f>
        <v>-240000</v>
      </c>
      <c r="L9">
        <f>-'Inputs &amp; Calc'!L47</f>
        <v>-240000</v>
      </c>
    </row>
    <row r="10" spans="1:13" x14ac:dyDescent="0.3">
      <c r="C10" t="s">
        <v>54</v>
      </c>
      <c r="G10" s="14">
        <v>-240000</v>
      </c>
      <c r="H10">
        <f>-'Inputs &amp; Calc'!H48</f>
        <v>-280000</v>
      </c>
      <c r="I10">
        <f>-'Inputs &amp; Calc'!I48</f>
        <v>-326144</v>
      </c>
      <c r="J10">
        <f>-'Inputs &amp; Calc'!J48</f>
        <v>-362394</v>
      </c>
      <c r="K10">
        <f>-'Inputs &amp; Calc'!K48</f>
        <v>-442334.2</v>
      </c>
      <c r="L10">
        <f>-'Inputs &amp; Calc'!L48</f>
        <v>-493588.04</v>
      </c>
    </row>
    <row r="11" spans="1:13" x14ac:dyDescent="0.3">
      <c r="B11" s="19" t="s">
        <v>7</v>
      </c>
      <c r="C11" s="19"/>
      <c r="D11" s="19"/>
      <c r="E11" s="19"/>
      <c r="F11" s="19"/>
      <c r="G11" s="19">
        <f>SUM(G8:G10)</f>
        <v>880000</v>
      </c>
      <c r="H11" s="19">
        <f t="shared" ref="H11:L11" si="1">SUM(H8:H10)</f>
        <v>1004000</v>
      </c>
      <c r="I11" s="19">
        <f t="shared" si="1"/>
        <v>1202419.2000000002</v>
      </c>
      <c r="J11" s="19">
        <f t="shared" si="1"/>
        <v>1318294.2000000002</v>
      </c>
      <c r="K11" s="19">
        <f t="shared" si="1"/>
        <v>1489124.5999999999</v>
      </c>
      <c r="L11" s="19">
        <f t="shared" si="1"/>
        <v>1689480.5199999996</v>
      </c>
    </row>
    <row r="12" spans="1:13" x14ac:dyDescent="0.3">
      <c r="C12" t="s">
        <v>8</v>
      </c>
      <c r="G12" s="14">
        <v>-100000</v>
      </c>
      <c r="H12">
        <f>-'Inputs &amp; Calc'!H51</f>
        <v>-84000</v>
      </c>
      <c r="I12">
        <f>-'Inputs &amp; Calc'!I51</f>
        <v>-95397.12000000001</v>
      </c>
      <c r="J12">
        <f>-'Inputs &amp; Calc'!J51</f>
        <v>-101470.32000000004</v>
      </c>
      <c r="K12">
        <f>-'Inputs &amp; Calc'!K51</f>
        <v>-105557.02500000005</v>
      </c>
      <c r="L12">
        <f>-'Inputs &amp; Calc'!L51</f>
        <v>-107691.93600000006</v>
      </c>
    </row>
    <row r="13" spans="1:13" x14ac:dyDescent="0.3">
      <c r="B13" s="19" t="s">
        <v>9</v>
      </c>
      <c r="C13" s="19"/>
      <c r="D13" s="19"/>
      <c r="E13" s="19"/>
      <c r="F13" s="19"/>
      <c r="G13" s="19">
        <f>SUM(G11:G12)</f>
        <v>780000</v>
      </c>
      <c r="H13" s="19">
        <f t="shared" ref="H13:L13" si="2">SUM(H11:H12)</f>
        <v>920000</v>
      </c>
      <c r="I13" s="19">
        <f t="shared" si="2"/>
        <v>1107022.08</v>
      </c>
      <c r="J13" s="19">
        <f t="shared" si="2"/>
        <v>1216823.8800000001</v>
      </c>
      <c r="K13" s="19">
        <f t="shared" si="2"/>
        <v>1383567.5749999997</v>
      </c>
      <c r="L13" s="19">
        <f t="shared" si="2"/>
        <v>1581788.5839999996</v>
      </c>
    </row>
    <row r="14" spans="1:13" x14ac:dyDescent="0.3">
      <c r="C14" t="s">
        <v>10</v>
      </c>
      <c r="G14" s="14">
        <v>-80000</v>
      </c>
      <c r="H14">
        <f>-'Inputs &amp; Calc'!H56</f>
        <v>-72000</v>
      </c>
      <c r="I14">
        <f>-'Inputs &amp; Calc'!I56</f>
        <v>-64000</v>
      </c>
      <c r="J14">
        <f>-'Inputs &amp; Calc'!J56</f>
        <v>-56000</v>
      </c>
      <c r="K14">
        <f>-'Inputs &amp; Calc'!K56</f>
        <v>-48000</v>
      </c>
      <c r="L14">
        <f>-'Inputs &amp; Calc'!L56</f>
        <v>-40000</v>
      </c>
    </row>
    <row r="15" spans="1:13" x14ac:dyDescent="0.3">
      <c r="B15" s="19" t="s">
        <v>78</v>
      </c>
      <c r="C15" s="19"/>
      <c r="D15" s="19"/>
      <c r="E15" s="19"/>
      <c r="F15" s="19"/>
      <c r="G15" s="19">
        <f>SUM(G13:G14)</f>
        <v>700000</v>
      </c>
      <c r="H15" s="19">
        <f t="shared" ref="H15:L15" si="3">SUM(H13:H14)</f>
        <v>848000</v>
      </c>
      <c r="I15" s="19">
        <f t="shared" si="3"/>
        <v>1043022.0800000001</v>
      </c>
      <c r="J15" s="19">
        <f t="shared" si="3"/>
        <v>1160823.8800000001</v>
      </c>
      <c r="K15" s="19">
        <f t="shared" si="3"/>
        <v>1335567.5749999997</v>
      </c>
      <c r="L15" s="19">
        <f t="shared" si="3"/>
        <v>1541788.5839999996</v>
      </c>
    </row>
    <row r="16" spans="1:13" x14ac:dyDescent="0.3">
      <c r="C16" t="s">
        <v>11</v>
      </c>
      <c r="G16" s="14">
        <v>-70000</v>
      </c>
      <c r="H16">
        <f>-'Inputs &amp; Calc'!H59</f>
        <v>-84800</v>
      </c>
      <c r="I16">
        <f>-'Inputs &amp; Calc'!I59</f>
        <v>-104302.20800000001</v>
      </c>
      <c r="J16">
        <f>-'Inputs &amp; Calc'!J59</f>
        <v>-116082.38800000002</v>
      </c>
      <c r="K16">
        <f>-'Inputs &amp; Calc'!K59</f>
        <v>-133556.75749999998</v>
      </c>
      <c r="L16">
        <f>-'Inputs &amp; Calc'!L59</f>
        <v>-154178.85839999997</v>
      </c>
    </row>
    <row r="17" spans="1:13" x14ac:dyDescent="0.3">
      <c r="B17" s="19" t="s">
        <v>41</v>
      </c>
      <c r="C17" s="19"/>
      <c r="D17" s="19"/>
      <c r="E17" s="19"/>
      <c r="F17" s="19"/>
      <c r="G17" s="19">
        <f>SUM(G15:G16)</f>
        <v>630000</v>
      </c>
      <c r="H17" s="19">
        <f t="shared" ref="H17:L17" si="4">SUM(H15:H16)</f>
        <v>763200</v>
      </c>
      <c r="I17" s="19">
        <f t="shared" si="4"/>
        <v>938719.87200000009</v>
      </c>
      <c r="J17" s="19">
        <f t="shared" si="4"/>
        <v>1044741.4920000001</v>
      </c>
      <c r="K17" s="19">
        <f t="shared" si="4"/>
        <v>1202010.8174999997</v>
      </c>
      <c r="L17" s="19">
        <f t="shared" si="4"/>
        <v>1387609.7255999995</v>
      </c>
    </row>
    <row r="18" spans="1:13" x14ac:dyDescent="0.3">
      <c r="C18" t="s">
        <v>12</v>
      </c>
      <c r="G18" s="14">
        <v>-441000</v>
      </c>
      <c r="H18">
        <f>-'Inputs &amp; Calc'!H66</f>
        <v>-572400</v>
      </c>
      <c r="I18">
        <f>-'Inputs &amp; Calc'!I66</f>
        <v>-750975.89760000014</v>
      </c>
      <c r="J18">
        <f>-'Inputs &amp; Calc'!J66</f>
        <v>-888030.26820000017</v>
      </c>
      <c r="K18">
        <f>-'Inputs &amp; Calc'!K66</f>
        <v>-1081809.7357499998</v>
      </c>
      <c r="L18">
        <f>-'Inputs &amp; Calc'!L66</f>
        <v>-1248848.7530399996</v>
      </c>
    </row>
    <row r="19" spans="1:13" x14ac:dyDescent="0.3">
      <c r="B19" s="19" t="s">
        <v>13</v>
      </c>
      <c r="C19" s="19"/>
      <c r="D19" s="19"/>
      <c r="E19" s="19"/>
      <c r="F19" s="19"/>
      <c r="G19" s="19">
        <f>SUM(G17:G18)</f>
        <v>189000</v>
      </c>
      <c r="H19" s="19">
        <f t="shared" ref="H19:L19" si="5">SUM(H17:H18)</f>
        <v>190800</v>
      </c>
      <c r="I19" s="19">
        <f t="shared" si="5"/>
        <v>187743.97439999995</v>
      </c>
      <c r="J19" s="19">
        <f t="shared" si="5"/>
        <v>156711.22379999992</v>
      </c>
      <c r="K19" s="19">
        <f t="shared" si="5"/>
        <v>120201.0817499999</v>
      </c>
      <c r="L19" s="19">
        <f t="shared" si="5"/>
        <v>138760.97255999991</v>
      </c>
    </row>
    <row r="21" spans="1:13" ht="15.5" x14ac:dyDescent="0.35">
      <c r="A21" s="12" t="s">
        <v>14</v>
      </c>
      <c r="B21" s="12"/>
      <c r="C21" s="12"/>
      <c r="D21" s="12"/>
      <c r="E21" s="12"/>
      <c r="F21" s="12"/>
      <c r="G21" s="12"/>
      <c r="H21" s="12"/>
      <c r="I21" s="12"/>
      <c r="J21" s="12"/>
      <c r="K21" s="12"/>
      <c r="L21" s="12"/>
      <c r="M21" s="12"/>
    </row>
    <row r="22" spans="1:13" x14ac:dyDescent="0.3">
      <c r="C22" t="s">
        <v>15</v>
      </c>
      <c r="G22">
        <f t="shared" ref="G22:L22" si="6">G51</f>
        <v>350000</v>
      </c>
      <c r="H22">
        <f t="shared" si="6"/>
        <v>350318.51851851854</v>
      </c>
      <c r="I22">
        <f t="shared" si="6"/>
        <v>346404.26477037021</v>
      </c>
      <c r="J22">
        <f t="shared" si="6"/>
        <v>327976.58819999953</v>
      </c>
      <c r="K22">
        <f t="shared" si="6"/>
        <v>277931.23013518506</v>
      </c>
      <c r="L22">
        <f t="shared" si="6"/>
        <v>249042.26165814803</v>
      </c>
    </row>
    <row r="23" spans="1:13" x14ac:dyDescent="0.3">
      <c r="C23" s="28" t="s">
        <v>16</v>
      </c>
      <c r="G23" s="14">
        <v>220000</v>
      </c>
      <c r="H23">
        <f>'Inputs &amp; Calc'!H61</f>
        <v>256666.66666666663</v>
      </c>
      <c r="I23">
        <f>'Inputs &amp; Calc'!I61</f>
        <v>298965.33333333331</v>
      </c>
      <c r="J23">
        <f>'Inputs &amp; Calc'!J61</f>
        <v>332194.49999999994</v>
      </c>
      <c r="K23">
        <f>'Inputs &amp; Calc'!K61</f>
        <v>368611.83333333326</v>
      </c>
      <c r="L23">
        <f>'Inputs &amp; Calc'!L61</f>
        <v>411323.36666666664</v>
      </c>
    </row>
    <row r="24" spans="1:13" x14ac:dyDescent="0.3">
      <c r="C24" s="28" t="s">
        <v>17</v>
      </c>
      <c r="G24" s="14">
        <v>190000</v>
      </c>
      <c r="H24">
        <f>'Inputs &amp; Calc'!H62</f>
        <v>231518.51851851851</v>
      </c>
      <c r="I24">
        <f>'Inputs &amp; Calc'!I62</f>
        <v>269672.7703703703</v>
      </c>
      <c r="J24">
        <f>'Inputs &amp; Calc'!J62</f>
        <v>299646.14999999997</v>
      </c>
      <c r="K24">
        <f>'Inputs &amp; Calc'!K62</f>
        <v>325420.95185185189</v>
      </c>
      <c r="L24">
        <f>'Inputs &amp; Calc'!L62</f>
        <v>363127.9014814815</v>
      </c>
    </row>
    <row r="25" spans="1:13" x14ac:dyDescent="0.3">
      <c r="C25" t="s">
        <v>33</v>
      </c>
      <c r="G25" s="14">
        <v>1000000</v>
      </c>
      <c r="H25">
        <f>'Inputs &amp; Calc'!H52</f>
        <v>1140000</v>
      </c>
      <c r="I25">
        <f>'Inputs &amp; Calc'!I52</f>
        <v>1286764.8</v>
      </c>
      <c r="J25">
        <f>'Inputs &amp; Calc'!J52</f>
        <v>1431722.4000000001</v>
      </c>
      <c r="K25">
        <f>'Inputs &amp; Calc'!K52</f>
        <v>1572465.1</v>
      </c>
      <c r="L25">
        <f>'Inputs &amp; Calc'!L52</f>
        <v>1707080.02</v>
      </c>
    </row>
    <row r="26" spans="1:13" x14ac:dyDescent="0.3">
      <c r="C26" t="s">
        <v>34</v>
      </c>
      <c r="G26" s="14">
        <v>-400000</v>
      </c>
      <c r="H26">
        <f>-'Inputs &amp; Calc'!H53</f>
        <v>-484000</v>
      </c>
      <c r="I26">
        <f>-'Inputs &amp; Calc'!I53</f>
        <v>-579397.12</v>
      </c>
      <c r="J26">
        <f>-'Inputs &amp; Calc'!J53</f>
        <v>-680867.44000000006</v>
      </c>
      <c r="K26">
        <f>-'Inputs &amp; Calc'!K53</f>
        <v>-786424.46500000008</v>
      </c>
      <c r="L26">
        <f>-'Inputs &amp; Calc'!L53</f>
        <v>-894116.40100000019</v>
      </c>
    </row>
    <row r="27" spans="1:13" x14ac:dyDescent="0.3">
      <c r="B27" s="19" t="s">
        <v>18</v>
      </c>
      <c r="C27" s="19"/>
      <c r="D27" s="19"/>
      <c r="E27" s="19"/>
      <c r="F27" s="19"/>
      <c r="G27" s="19">
        <f>SUM(G22:G26)</f>
        <v>1360000</v>
      </c>
      <c r="H27" s="19">
        <f t="shared" ref="H27:L27" si="7">SUM(H22:H26)</f>
        <v>1494503.7037037038</v>
      </c>
      <c r="I27" s="19">
        <f t="shared" si="7"/>
        <v>1622410.0484740734</v>
      </c>
      <c r="J27" s="19">
        <f t="shared" si="7"/>
        <v>1710672.1981999995</v>
      </c>
      <c r="K27" s="19">
        <f t="shared" si="7"/>
        <v>1758004.6503203704</v>
      </c>
      <c r="L27" s="19">
        <f t="shared" si="7"/>
        <v>1836457.1488062958</v>
      </c>
    </row>
    <row r="28" spans="1:13" x14ac:dyDescent="0.3">
      <c r="C28" s="28" t="s">
        <v>19</v>
      </c>
      <c r="G28" s="14">
        <v>200000</v>
      </c>
      <c r="H28">
        <f>'Inputs &amp; Calc'!H63</f>
        <v>243703.70370370371</v>
      </c>
      <c r="I28">
        <f>'Inputs &amp; Calc'!I63</f>
        <v>283866.07407407404</v>
      </c>
      <c r="J28">
        <f>'Inputs &amp; Calc'!J63</f>
        <v>315417</v>
      </c>
      <c r="K28">
        <f>'Inputs &amp; Calc'!K63</f>
        <v>342548.37037037045</v>
      </c>
      <c r="L28">
        <f>'Inputs &amp; Calc'!L63</f>
        <v>382239.89629629633</v>
      </c>
    </row>
    <row r="29" spans="1:13" x14ac:dyDescent="0.3">
      <c r="C29" t="s">
        <v>30</v>
      </c>
      <c r="G29" s="14">
        <v>900000</v>
      </c>
      <c r="H29">
        <f>'Inputs &amp; Calc'!H55</f>
        <v>800000</v>
      </c>
      <c r="I29">
        <f>'Inputs &amp; Calc'!I55</f>
        <v>700000</v>
      </c>
      <c r="J29">
        <f>'Inputs &amp; Calc'!J55</f>
        <v>600000</v>
      </c>
      <c r="K29">
        <f>'Inputs &amp; Calc'!K55</f>
        <v>500000</v>
      </c>
      <c r="L29">
        <f>'Inputs &amp; Calc'!L55</f>
        <v>400000</v>
      </c>
    </row>
    <row r="30" spans="1:13" x14ac:dyDescent="0.3">
      <c r="C30" t="s">
        <v>31</v>
      </c>
      <c r="G30" s="14">
        <v>60000</v>
      </c>
      <c r="H30">
        <f t="shared" ref="H30:L30" si="8">G30</f>
        <v>60000</v>
      </c>
      <c r="I30">
        <f t="shared" si="8"/>
        <v>60000</v>
      </c>
      <c r="J30">
        <f t="shared" si="8"/>
        <v>60000</v>
      </c>
      <c r="K30">
        <f t="shared" si="8"/>
        <v>60000</v>
      </c>
      <c r="L30">
        <f t="shared" si="8"/>
        <v>60000</v>
      </c>
    </row>
    <row r="31" spans="1:13" x14ac:dyDescent="0.3">
      <c r="C31" t="s">
        <v>20</v>
      </c>
      <c r="G31" s="14">
        <v>200000</v>
      </c>
      <c r="H31">
        <f>G31+H19</f>
        <v>390800</v>
      </c>
      <c r="I31">
        <f t="shared" ref="I31:L31" si="9">H31+I19</f>
        <v>578543.97439999995</v>
      </c>
      <c r="J31">
        <f t="shared" si="9"/>
        <v>735255.19819999987</v>
      </c>
      <c r="K31">
        <f t="shared" si="9"/>
        <v>855456.27994999976</v>
      </c>
      <c r="L31">
        <f t="shared" si="9"/>
        <v>994217.25250999967</v>
      </c>
    </row>
    <row r="32" spans="1:13" x14ac:dyDescent="0.3">
      <c r="B32" s="19" t="s">
        <v>32</v>
      </c>
      <c r="C32" s="19"/>
      <c r="D32" s="19"/>
      <c r="E32" s="19"/>
      <c r="F32" s="19"/>
      <c r="G32" s="19">
        <f>SUM(G28:G31)</f>
        <v>1360000</v>
      </c>
      <c r="H32" s="19">
        <f t="shared" ref="H32:L32" si="10">SUM(H28:H31)</f>
        <v>1494503.7037037038</v>
      </c>
      <c r="I32" s="19">
        <f t="shared" si="10"/>
        <v>1622410.0484740739</v>
      </c>
      <c r="J32" s="19">
        <f t="shared" si="10"/>
        <v>1710672.1982</v>
      </c>
      <c r="K32" s="19">
        <f t="shared" si="10"/>
        <v>1758004.6503203702</v>
      </c>
      <c r="L32" s="19">
        <f t="shared" si="10"/>
        <v>1836457.1488062958</v>
      </c>
    </row>
    <row r="34" spans="1:13" x14ac:dyDescent="0.3">
      <c r="C34" t="s">
        <v>39</v>
      </c>
      <c r="E34">
        <f>SUM(G34:L34)</f>
        <v>0</v>
      </c>
      <c r="G34">
        <f>G27-G32</f>
        <v>0</v>
      </c>
      <c r="H34">
        <f t="shared" ref="H34:L34" si="11">H27-H32</f>
        <v>0</v>
      </c>
      <c r="I34">
        <f t="shared" si="11"/>
        <v>0</v>
      </c>
      <c r="J34">
        <f t="shared" si="11"/>
        <v>0</v>
      </c>
      <c r="K34">
        <f t="shared" si="11"/>
        <v>0</v>
      </c>
      <c r="L34">
        <f t="shared" si="11"/>
        <v>0</v>
      </c>
    </row>
    <row r="36" spans="1:13" ht="15.5" x14ac:dyDescent="0.35">
      <c r="A36" s="12" t="s">
        <v>40</v>
      </c>
      <c r="B36" s="12"/>
      <c r="C36" s="12"/>
      <c r="D36" s="12"/>
      <c r="E36" s="12"/>
      <c r="F36" s="12"/>
      <c r="G36" s="12"/>
      <c r="H36" s="12"/>
      <c r="I36" s="12"/>
      <c r="J36" s="12"/>
      <c r="K36" s="12"/>
      <c r="L36" s="12"/>
      <c r="M36" s="12"/>
    </row>
    <row r="37" spans="1:13" x14ac:dyDescent="0.3">
      <c r="C37" t="s">
        <v>41</v>
      </c>
      <c r="G37" s="20"/>
      <c r="H37">
        <f>H17</f>
        <v>763200</v>
      </c>
      <c r="I37">
        <f t="shared" ref="I37:L37" si="12">I17</f>
        <v>938719.87200000009</v>
      </c>
      <c r="J37">
        <f t="shared" si="12"/>
        <v>1044741.4920000001</v>
      </c>
      <c r="K37">
        <f t="shared" si="12"/>
        <v>1202010.8174999997</v>
      </c>
      <c r="L37">
        <f t="shared" si="12"/>
        <v>1387609.7255999995</v>
      </c>
    </row>
    <row r="38" spans="1:13" x14ac:dyDescent="0.3">
      <c r="C38" t="s">
        <v>42</v>
      </c>
      <c r="G38" s="20"/>
      <c r="H38">
        <f>'Inputs &amp; Calc'!H51</f>
        <v>84000</v>
      </c>
      <c r="I38">
        <f>'Inputs &amp; Calc'!I51</f>
        <v>95397.12000000001</v>
      </c>
      <c r="J38">
        <f>'Inputs &amp; Calc'!J51</f>
        <v>101470.32000000004</v>
      </c>
      <c r="K38">
        <f>'Inputs &amp; Calc'!K51</f>
        <v>105557.02500000005</v>
      </c>
      <c r="L38">
        <f>'Inputs &amp; Calc'!L51</f>
        <v>107691.93600000006</v>
      </c>
    </row>
    <row r="39" spans="1:13" x14ac:dyDescent="0.3">
      <c r="C39" t="s">
        <v>43</v>
      </c>
      <c r="G39" s="20"/>
      <c r="H39">
        <f>G23-H23</f>
        <v>-36666.666666666628</v>
      </c>
      <c r="I39">
        <f t="shared" ref="I39:L39" si="13">H23-I23</f>
        <v>-42298.666666666686</v>
      </c>
      <c r="J39">
        <f t="shared" si="13"/>
        <v>-33229.166666666628</v>
      </c>
      <c r="K39">
        <f t="shared" si="13"/>
        <v>-36417.333333333314</v>
      </c>
      <c r="L39">
        <f t="shared" si="13"/>
        <v>-42711.533333333384</v>
      </c>
    </row>
    <row r="40" spans="1:13" x14ac:dyDescent="0.3">
      <c r="C40" t="s">
        <v>44</v>
      </c>
      <c r="G40" s="20"/>
      <c r="H40">
        <f>G24-H24</f>
        <v>-41518.518518518511</v>
      </c>
      <c r="I40">
        <f t="shared" ref="I40:L40" si="14">H24-I24</f>
        <v>-38154.25185185179</v>
      </c>
      <c r="J40">
        <f t="shared" si="14"/>
        <v>-29973.379629629664</v>
      </c>
      <c r="K40">
        <f t="shared" si="14"/>
        <v>-25774.801851851924</v>
      </c>
      <c r="L40">
        <f t="shared" si="14"/>
        <v>-37706.949629629613</v>
      </c>
    </row>
    <row r="41" spans="1:13" x14ac:dyDescent="0.3">
      <c r="C41" t="s">
        <v>45</v>
      </c>
      <c r="G41" s="20"/>
      <c r="H41">
        <f>H28-G28</f>
        <v>43703.703703703708</v>
      </c>
      <c r="I41">
        <f t="shared" ref="I41:L41" si="15">I28-H28</f>
        <v>40162.370370370336</v>
      </c>
      <c r="J41">
        <f t="shared" si="15"/>
        <v>31550.925925925956</v>
      </c>
      <c r="K41">
        <f t="shared" si="15"/>
        <v>27131.370370370452</v>
      </c>
      <c r="L41">
        <f t="shared" si="15"/>
        <v>39691.525925925875</v>
      </c>
    </row>
    <row r="42" spans="1:13" x14ac:dyDescent="0.3">
      <c r="B42" s="19" t="s">
        <v>46</v>
      </c>
      <c r="C42" s="19"/>
      <c r="D42" s="19"/>
      <c r="E42" s="19"/>
      <c r="F42" s="19"/>
      <c r="G42" s="21">
        <f>SUM(G37:G41)</f>
        <v>0</v>
      </c>
      <c r="H42" s="19">
        <f t="shared" ref="H42:L42" si="16">SUM(H37:H41)</f>
        <v>812718.51851851854</v>
      </c>
      <c r="I42" s="19">
        <f t="shared" si="16"/>
        <v>993826.44385185186</v>
      </c>
      <c r="J42" s="19">
        <f t="shared" si="16"/>
        <v>1114560.1916296296</v>
      </c>
      <c r="K42" s="19">
        <f t="shared" si="16"/>
        <v>1272507.0776851852</v>
      </c>
      <c r="L42" s="19">
        <f t="shared" si="16"/>
        <v>1454574.7045629625</v>
      </c>
    </row>
    <row r="43" spans="1:13" x14ac:dyDescent="0.3">
      <c r="C43" t="s">
        <v>47</v>
      </c>
      <c r="G43" s="20"/>
      <c r="H43">
        <f>-'Inputs &amp; Calc'!H50</f>
        <v>-140000</v>
      </c>
      <c r="I43">
        <f>-'Inputs &amp; Calc'!I50</f>
        <v>-146764.80000000002</v>
      </c>
      <c r="J43">
        <f>-'Inputs &amp; Calc'!J50</f>
        <v>-144957.60000000003</v>
      </c>
      <c r="K43">
        <f>-'Inputs &amp; Calc'!K50</f>
        <v>-140742.70000000004</v>
      </c>
      <c r="L43">
        <f>-'Inputs &amp; Calc'!L50</f>
        <v>-134614.92000000004</v>
      </c>
    </row>
    <row r="44" spans="1:13" x14ac:dyDescent="0.3">
      <c r="C44" t="s">
        <v>48</v>
      </c>
      <c r="G44" s="20"/>
      <c r="H44">
        <f>'Inputs &amp; Calc'!H29</f>
        <v>-100000</v>
      </c>
      <c r="I44">
        <f>'Inputs &amp; Calc'!I29</f>
        <v>-100000</v>
      </c>
      <c r="J44">
        <f>'Inputs &amp; Calc'!J29</f>
        <v>-100000</v>
      </c>
      <c r="K44">
        <f>'Inputs &amp; Calc'!K29</f>
        <v>-100000</v>
      </c>
      <c r="L44">
        <f>'Inputs &amp; Calc'!L29</f>
        <v>-100000</v>
      </c>
    </row>
    <row r="45" spans="1:13" x14ac:dyDescent="0.3">
      <c r="C45" t="s">
        <v>49</v>
      </c>
      <c r="G45" s="20"/>
      <c r="H45" s="20"/>
      <c r="I45" s="20"/>
      <c r="J45" s="20"/>
      <c r="K45" s="20"/>
      <c r="L45" s="20"/>
    </row>
    <row r="46" spans="1:13" x14ac:dyDescent="0.3">
      <c r="C46" t="s">
        <v>12</v>
      </c>
      <c r="G46" s="20"/>
      <c r="H46">
        <f>H18</f>
        <v>-572400</v>
      </c>
      <c r="I46">
        <f t="shared" ref="I46:L46" si="17">I18</f>
        <v>-750975.89760000014</v>
      </c>
      <c r="J46">
        <f t="shared" si="17"/>
        <v>-888030.26820000017</v>
      </c>
      <c r="K46">
        <f t="shared" si="17"/>
        <v>-1081809.7357499998</v>
      </c>
      <c r="L46">
        <f t="shared" si="17"/>
        <v>-1248848.7530399996</v>
      </c>
    </row>
    <row r="47" spans="1:13" x14ac:dyDescent="0.3">
      <c r="B47" s="19" t="s">
        <v>50</v>
      </c>
      <c r="C47" s="19"/>
      <c r="D47" s="19"/>
      <c r="E47" s="19"/>
      <c r="F47" s="19"/>
      <c r="G47" s="21">
        <f>SUM(G42:G46)</f>
        <v>0</v>
      </c>
      <c r="H47" s="19">
        <f t="shared" ref="H47:L47" si="18">SUM(H42:H46)</f>
        <v>318.51851851854008</v>
      </c>
      <c r="I47" s="19">
        <f t="shared" si="18"/>
        <v>-3914.2537481483305</v>
      </c>
      <c r="J47" s="19">
        <f t="shared" si="18"/>
        <v>-18427.676570370677</v>
      </c>
      <c r="K47" s="19">
        <f t="shared" si="18"/>
        <v>-50045.358064814471</v>
      </c>
      <c r="L47" s="19">
        <f t="shared" si="18"/>
        <v>-28888.968477037037</v>
      </c>
    </row>
    <row r="48" spans="1:13" x14ac:dyDescent="0.3">
      <c r="G48" s="20"/>
    </row>
    <row r="49" spans="3:12" x14ac:dyDescent="0.3">
      <c r="C49" t="s">
        <v>51</v>
      </c>
      <c r="G49" s="20"/>
      <c r="H49">
        <f>G51</f>
        <v>350000</v>
      </c>
      <c r="I49">
        <f t="shared" ref="I49:L49" si="19">H51</f>
        <v>350318.51851851854</v>
      </c>
      <c r="J49">
        <f t="shared" si="19"/>
        <v>346404.26477037021</v>
      </c>
      <c r="K49">
        <f t="shared" si="19"/>
        <v>327976.58819999953</v>
      </c>
      <c r="L49">
        <f t="shared" si="19"/>
        <v>277931.23013518506</v>
      </c>
    </row>
    <row r="50" spans="3:12" x14ac:dyDescent="0.3">
      <c r="C50" t="s">
        <v>50</v>
      </c>
      <c r="G50" s="20"/>
      <c r="H50">
        <f>H47</f>
        <v>318.51851851854008</v>
      </c>
      <c r="I50">
        <f t="shared" ref="I50:L50" si="20">I47</f>
        <v>-3914.2537481483305</v>
      </c>
      <c r="J50">
        <f t="shared" si="20"/>
        <v>-18427.676570370677</v>
      </c>
      <c r="K50">
        <f t="shared" si="20"/>
        <v>-50045.358064814471</v>
      </c>
      <c r="L50">
        <f t="shared" si="20"/>
        <v>-28888.968477037037</v>
      </c>
    </row>
    <row r="51" spans="3:12" x14ac:dyDescent="0.3">
      <c r="C51" s="22" t="s">
        <v>52</v>
      </c>
      <c r="D51" s="22"/>
      <c r="E51" s="22"/>
      <c r="F51" s="22"/>
      <c r="G51" s="23">
        <v>350000</v>
      </c>
      <c r="H51" s="22">
        <f>SUM(H49:H50)</f>
        <v>350318.51851851854</v>
      </c>
      <c r="I51" s="22">
        <f t="shared" ref="I51:L51" si="21">SUM(I49:I50)</f>
        <v>346404.26477037021</v>
      </c>
      <c r="J51" s="22">
        <f t="shared" si="21"/>
        <v>327976.58819999953</v>
      </c>
      <c r="K51" s="22">
        <f t="shared" si="21"/>
        <v>277931.23013518506</v>
      </c>
      <c r="L51" s="22">
        <f t="shared" si="21"/>
        <v>249042.26165814803</v>
      </c>
    </row>
  </sheetData>
  <conditionalFormatting sqref="E1">
    <cfRule type="containsText" dxfId="7" priority="1" operator="containsText" text="ERROR">
      <formula>NOT(ISERROR(SEARCH("ERROR",E1)))</formula>
    </cfRule>
    <cfRule type="containsText" dxfId="6" priority="2" operator="containsText" text="OK">
      <formula>NOT(ISERROR(SEARCH("OK",E1)))</formula>
    </cfRule>
  </conditionalFormatting>
  <conditionalFormatting sqref="E2">
    <cfRule type="containsText" dxfId="5" priority="3" operator="containsText" text="error">
      <formula>NOT(ISERROR(SEARCH("error",E2)))</formula>
    </cfRule>
    <cfRule type="containsText" dxfId="4" priority="4" operator="containsText" text="ok">
      <formula>NOT(ISERROR(SEARCH("ok",E2)))</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
  <sheetViews>
    <sheetView zoomScaleNormal="100" workbookViewId="0">
      <pane xSplit="5" ySplit="4" topLeftCell="F5" activePane="bottomRight" state="frozen"/>
      <selection pane="topRight"/>
      <selection pane="bottomLeft"/>
      <selection pane="bottomRight"/>
    </sheetView>
  </sheetViews>
  <sheetFormatPr defaultColWidth="0" defaultRowHeight="13" x14ac:dyDescent="0.3"/>
  <cols>
    <col min="1" max="2" width="1.69921875" customWidth="1"/>
    <col min="3" max="3" width="20.69921875" customWidth="1"/>
    <col min="4" max="4" width="1.69921875" customWidth="1"/>
    <col min="5" max="5" width="12.69921875" customWidth="1"/>
    <col min="6" max="6" width="1.69921875" customWidth="1"/>
    <col min="7" max="13" width="12.69921875" customWidth="1"/>
    <col min="14" max="16384" width="12.69921875" hidden="1"/>
  </cols>
  <sheetData>
    <row r="1" spans="1:12" ht="20" thickBot="1" x14ac:dyDescent="0.5">
      <c r="A1" s="16" t="str">
        <f>'Inputs &amp; Calc'!A1</f>
        <v>Style Fashions - in AED</v>
      </c>
      <c r="B1" s="16"/>
      <c r="C1" s="16"/>
      <c r="D1" s="16"/>
      <c r="E1" t="str">
        <f>'3 Statements'!$E$1</f>
        <v>ok</v>
      </c>
    </row>
    <row r="2" spans="1:12" ht="15" thickTop="1" x14ac:dyDescent="0.35">
      <c r="C2" s="17" t="str">
        <f>'Inputs &amp; Calc'!C2</f>
        <v>Timeline Counter</v>
      </c>
      <c r="D2" s="17"/>
      <c r="E2" s="17"/>
      <c r="F2" s="17"/>
      <c r="G2" s="17">
        <f>'Inputs &amp; Calc'!G2</f>
        <v>0</v>
      </c>
      <c r="H2" s="17">
        <f>'Inputs &amp; Calc'!H2</f>
        <v>1</v>
      </c>
      <c r="I2" s="17">
        <f>'Inputs &amp; Calc'!I2</f>
        <v>2</v>
      </c>
      <c r="J2" s="17">
        <f>'Inputs &amp; Calc'!J2</f>
        <v>3</v>
      </c>
      <c r="K2" s="17">
        <f>'Inputs &amp; Calc'!K2</f>
        <v>4</v>
      </c>
      <c r="L2" s="17">
        <f>'Inputs &amp; Calc'!L2</f>
        <v>5</v>
      </c>
    </row>
    <row r="3" spans="1:12" ht="14.5" x14ac:dyDescent="0.35">
      <c r="C3" s="17" t="str">
        <f>'Inputs &amp; Calc'!C3</f>
        <v>Financial Year End</v>
      </c>
      <c r="D3" s="17"/>
      <c r="E3" s="17"/>
      <c r="F3" s="17"/>
      <c r="G3" s="18">
        <f>'Inputs &amp; Calc'!G3</f>
        <v>43100</v>
      </c>
      <c r="H3" s="18">
        <f>'Inputs &amp; Calc'!H3</f>
        <v>43465</v>
      </c>
      <c r="I3" s="18">
        <f>'Inputs &amp; Calc'!I3</f>
        <v>43830</v>
      </c>
      <c r="J3" s="18">
        <f>'Inputs &amp; Calc'!J3</f>
        <v>44196</v>
      </c>
      <c r="K3" s="18">
        <f>'Inputs &amp; Calc'!K3</f>
        <v>44561</v>
      </c>
      <c r="L3" s="18">
        <f>'Inputs &amp; Calc'!L3</f>
        <v>44926</v>
      </c>
    </row>
    <row r="4" spans="1:12" ht="14.5" x14ac:dyDescent="0.35">
      <c r="C4" s="17" t="str">
        <f>'Inputs &amp; Calc'!C4</f>
        <v>Data Type</v>
      </c>
      <c r="D4" s="17"/>
      <c r="E4" s="17"/>
      <c r="F4" s="17"/>
      <c r="G4" s="17" t="str">
        <f>'Inputs &amp; Calc'!G4</f>
        <v>Historic</v>
      </c>
      <c r="H4" s="17" t="str">
        <f>'Inputs &amp; Calc'!H4</f>
        <v>Forecast</v>
      </c>
      <c r="I4" s="17" t="str">
        <f>'Inputs &amp; Calc'!I4</f>
        <v>Forecast</v>
      </c>
      <c r="J4" s="17" t="str">
        <f>'Inputs &amp; Calc'!J4</f>
        <v>Forecast</v>
      </c>
      <c r="K4" s="17" t="str">
        <f>'Inputs &amp; Calc'!K4</f>
        <v>Forecast</v>
      </c>
      <c r="L4" s="17" t="str">
        <f>'Inputs &amp; Calc'!L4</f>
        <v>Forecast</v>
      </c>
    </row>
  </sheetData>
  <conditionalFormatting sqref="E1">
    <cfRule type="containsText" dxfId="3" priority="1" operator="containsText" text="ERROR">
      <formula>NOT(ISERROR(SEARCH("ERROR",E1)))</formula>
    </cfRule>
    <cfRule type="containsText" dxfId="2" priority="2" operator="containsText" text="OK">
      <formula>NOT(ISERROR(SEARCH("OK",E1)))</formula>
    </cfRule>
  </conditionalFormatting>
  <conditionalFormatting sqref="E2">
    <cfRule type="containsText" dxfId="1" priority="3" operator="containsText" text="error">
      <formula>NOT(ISERROR(SEARCH("error",E2)))</formula>
    </cfRule>
    <cfRule type="containsText" dxfId="0" priority="4" operator="containsText" text="ok">
      <formula>NOT(ISERROR(SEARCH("ok",E2)))</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17"/>
  <sheetViews>
    <sheetView zoomScale="130" zoomScaleNormal="130" workbookViewId="0"/>
  </sheetViews>
  <sheetFormatPr defaultColWidth="9.09765625" defaultRowHeight="13" x14ac:dyDescent="0.3"/>
  <cols>
    <col min="1" max="1" width="5.69921875" customWidth="1"/>
    <col min="2" max="2" width="7.296875" customWidth="1"/>
  </cols>
  <sheetData>
    <row r="1" spans="1:15" x14ac:dyDescent="0.3">
      <c r="A1" s="31" t="s">
        <v>100</v>
      </c>
    </row>
    <row r="3" spans="1:15" x14ac:dyDescent="0.3">
      <c r="A3" s="32">
        <v>1</v>
      </c>
      <c r="B3" s="32" t="s">
        <v>101</v>
      </c>
      <c r="C3" s="32"/>
      <c r="D3" s="32"/>
      <c r="E3" s="33"/>
      <c r="F3" s="33"/>
      <c r="G3" s="33"/>
      <c r="H3" s="33"/>
      <c r="I3" s="33"/>
      <c r="J3" s="33"/>
      <c r="K3" s="33"/>
      <c r="L3" s="33"/>
      <c r="M3" s="33"/>
      <c r="N3" s="33"/>
      <c r="O3" s="33"/>
    </row>
    <row r="4" spans="1:15" x14ac:dyDescent="0.3">
      <c r="B4">
        <v>1.1000000000000001</v>
      </c>
      <c r="C4" t="s">
        <v>102</v>
      </c>
    </row>
    <row r="5" spans="1:15" x14ac:dyDescent="0.3">
      <c r="B5">
        <f>B4+0.1</f>
        <v>1.2000000000000002</v>
      </c>
      <c r="C5" t="s">
        <v>103</v>
      </c>
    </row>
    <row r="6" spans="1:15" x14ac:dyDescent="0.3">
      <c r="B6">
        <f>B5+0.1</f>
        <v>1.3000000000000003</v>
      </c>
      <c r="C6" t="s">
        <v>104</v>
      </c>
    </row>
    <row r="7" spans="1:15" x14ac:dyDescent="0.3">
      <c r="B7">
        <f>B6+0.1</f>
        <v>1.4000000000000004</v>
      </c>
      <c r="C7" t="s">
        <v>105</v>
      </c>
    </row>
    <row r="8" spans="1:15" x14ac:dyDescent="0.3">
      <c r="B8">
        <f>B7+0.1</f>
        <v>1.5000000000000004</v>
      </c>
      <c r="C8" t="s">
        <v>106</v>
      </c>
    </row>
    <row r="9" spans="1:15" x14ac:dyDescent="0.3">
      <c r="B9">
        <f>B8+0.1</f>
        <v>1.6000000000000005</v>
      </c>
      <c r="C9" t="s">
        <v>107</v>
      </c>
    </row>
    <row r="10" spans="1:15" x14ac:dyDescent="0.3">
      <c r="A10" s="32">
        <v>2</v>
      </c>
      <c r="B10" s="32" t="s">
        <v>108</v>
      </c>
      <c r="C10" s="32"/>
      <c r="D10" s="33"/>
      <c r="E10" s="33"/>
      <c r="F10" s="33"/>
      <c r="G10" s="33"/>
      <c r="H10" s="33"/>
      <c r="I10" s="33"/>
      <c r="J10" s="33"/>
      <c r="K10" s="33"/>
      <c r="L10" s="33"/>
      <c r="M10" s="33"/>
      <c r="N10" s="33"/>
      <c r="O10" s="33"/>
    </row>
    <row r="11" spans="1:15" x14ac:dyDescent="0.3">
      <c r="B11">
        <f>2.1</f>
        <v>2.1</v>
      </c>
      <c r="C11" t="s">
        <v>109</v>
      </c>
    </row>
    <row r="12" spans="1:15" x14ac:dyDescent="0.3">
      <c r="B12">
        <f>B11+0.1</f>
        <v>2.2000000000000002</v>
      </c>
      <c r="C12" t="s">
        <v>110</v>
      </c>
    </row>
    <row r="13" spans="1:15" x14ac:dyDescent="0.3">
      <c r="B13">
        <f>B12+0.1</f>
        <v>2.3000000000000003</v>
      </c>
      <c r="C13" t="s">
        <v>111</v>
      </c>
    </row>
    <row r="14" spans="1:15" x14ac:dyDescent="0.3">
      <c r="B14">
        <f>B13+0.1</f>
        <v>2.4000000000000004</v>
      </c>
      <c r="C14" t="s">
        <v>112</v>
      </c>
    </row>
    <row r="15" spans="1:15" x14ac:dyDescent="0.3">
      <c r="B15">
        <f>B14+0.1</f>
        <v>2.5000000000000004</v>
      </c>
      <c r="C15" t="s">
        <v>113</v>
      </c>
    </row>
    <row r="16" spans="1:15" x14ac:dyDescent="0.3">
      <c r="A16" s="32">
        <v>3</v>
      </c>
      <c r="B16" s="32" t="s">
        <v>114</v>
      </c>
      <c r="C16" s="32"/>
      <c r="D16" s="32"/>
      <c r="E16" s="32"/>
      <c r="F16" s="32"/>
      <c r="G16" s="33"/>
      <c r="H16" s="33"/>
      <c r="I16" s="33"/>
      <c r="J16" s="33"/>
      <c r="K16" s="33"/>
      <c r="L16" s="33"/>
      <c r="M16" s="33"/>
      <c r="N16" s="33"/>
      <c r="O16" s="33"/>
    </row>
    <row r="17" spans="1:15" x14ac:dyDescent="0.3">
      <c r="B17">
        <v>3.1</v>
      </c>
      <c r="C17" t="s">
        <v>115</v>
      </c>
    </row>
    <row r="18" spans="1:15" x14ac:dyDescent="0.3">
      <c r="B18">
        <f>B17+0.1</f>
        <v>3.2</v>
      </c>
      <c r="C18" t="s">
        <v>116</v>
      </c>
    </row>
    <row r="19" spans="1:15" x14ac:dyDescent="0.3">
      <c r="B19">
        <f>B18+0.1</f>
        <v>3.3000000000000003</v>
      </c>
      <c r="C19" t="s">
        <v>117</v>
      </c>
    </row>
    <row r="20" spans="1:15" x14ac:dyDescent="0.3">
      <c r="B20">
        <f>B19+0.1</f>
        <v>3.4000000000000004</v>
      </c>
      <c r="C20" t="s">
        <v>118</v>
      </c>
    </row>
    <row r="21" spans="1:15" x14ac:dyDescent="0.3">
      <c r="A21" s="32">
        <v>4</v>
      </c>
      <c r="B21" s="32" t="s">
        <v>119</v>
      </c>
      <c r="C21" s="32"/>
      <c r="D21" s="32"/>
      <c r="E21" s="32"/>
      <c r="F21" s="32"/>
      <c r="G21" s="33"/>
      <c r="H21" s="33"/>
      <c r="I21" s="33"/>
      <c r="J21" s="33"/>
      <c r="K21" s="33"/>
      <c r="L21" s="33"/>
      <c r="M21" s="33"/>
      <c r="N21" s="33"/>
      <c r="O21" s="33"/>
    </row>
    <row r="22" spans="1:15" x14ac:dyDescent="0.3">
      <c r="B22">
        <v>4.0999999999999996</v>
      </c>
      <c r="C22" t="s">
        <v>120</v>
      </c>
    </row>
    <row r="23" spans="1:15" x14ac:dyDescent="0.3">
      <c r="B23">
        <f>B22+0.1</f>
        <v>4.1999999999999993</v>
      </c>
      <c r="C23" t="s">
        <v>121</v>
      </c>
    </row>
    <row r="24" spans="1:15" x14ac:dyDescent="0.3">
      <c r="B24">
        <f>B23+0.1</f>
        <v>4.2999999999999989</v>
      </c>
      <c r="C24" t="s">
        <v>122</v>
      </c>
    </row>
    <row r="25" spans="1:15" x14ac:dyDescent="0.3">
      <c r="B25">
        <f>B24+0.1</f>
        <v>4.3999999999999986</v>
      </c>
      <c r="C25" t="s">
        <v>123</v>
      </c>
    </row>
    <row r="26" spans="1:15" x14ac:dyDescent="0.3">
      <c r="B26">
        <f>B25+0.1</f>
        <v>4.4999999999999982</v>
      </c>
      <c r="C26" t="s">
        <v>124</v>
      </c>
    </row>
    <row r="27" spans="1:15" x14ac:dyDescent="0.3">
      <c r="B27">
        <f>B26+0.1</f>
        <v>4.5999999999999979</v>
      </c>
      <c r="C27" t="s">
        <v>125</v>
      </c>
    </row>
    <row r="28" spans="1:15" x14ac:dyDescent="0.3">
      <c r="A28" s="32">
        <v>5</v>
      </c>
      <c r="B28" s="32" t="s">
        <v>126</v>
      </c>
      <c r="C28" s="32"/>
      <c r="D28" s="32"/>
      <c r="E28" s="32"/>
      <c r="F28" s="32"/>
      <c r="G28" s="33"/>
      <c r="H28" s="33"/>
      <c r="I28" s="33"/>
      <c r="J28" s="33"/>
      <c r="K28" s="33"/>
      <c r="L28" s="33"/>
      <c r="M28" s="33"/>
      <c r="N28" s="33"/>
      <c r="O28" s="33"/>
    </row>
    <row r="29" spans="1:15" x14ac:dyDescent="0.3">
      <c r="B29">
        <v>5.0999999999999996</v>
      </c>
      <c r="C29" t="s">
        <v>127</v>
      </c>
    </row>
    <row r="30" spans="1:15" x14ac:dyDescent="0.3">
      <c r="B30">
        <f>B29+0.1</f>
        <v>5.1999999999999993</v>
      </c>
      <c r="C30" t="s">
        <v>128</v>
      </c>
    </row>
    <row r="31" spans="1:15" x14ac:dyDescent="0.3">
      <c r="B31">
        <f>B30+0.1</f>
        <v>5.2999999999999989</v>
      </c>
      <c r="C31" t="s">
        <v>129</v>
      </c>
    </row>
    <row r="32" spans="1:15" x14ac:dyDescent="0.3">
      <c r="B32">
        <f>B31+0.1</f>
        <v>5.3999999999999986</v>
      </c>
      <c r="C32" t="s">
        <v>130</v>
      </c>
    </row>
    <row r="33" spans="1:15" x14ac:dyDescent="0.3">
      <c r="B33">
        <f>B32+0.1</f>
        <v>5.4999999999999982</v>
      </c>
      <c r="C33" t="s">
        <v>131</v>
      </c>
    </row>
    <row r="34" spans="1:15" x14ac:dyDescent="0.3">
      <c r="A34" s="32">
        <v>6</v>
      </c>
      <c r="B34" s="32" t="s">
        <v>132</v>
      </c>
      <c r="C34" s="32"/>
      <c r="D34" s="32"/>
      <c r="E34" s="32"/>
      <c r="F34" s="32"/>
      <c r="G34" s="33"/>
      <c r="H34" s="33"/>
      <c r="I34" s="33"/>
      <c r="J34" s="33"/>
      <c r="K34" s="33"/>
      <c r="L34" s="33"/>
      <c r="M34" s="33"/>
      <c r="N34" s="33"/>
      <c r="O34" s="33"/>
    </row>
    <row r="35" spans="1:15" x14ac:dyDescent="0.3">
      <c r="B35">
        <v>6.1</v>
      </c>
      <c r="C35" t="s">
        <v>133</v>
      </c>
    </row>
    <row r="36" spans="1:15" x14ac:dyDescent="0.3">
      <c r="B36">
        <f t="shared" ref="B36:B43" si="0">B35+0.1</f>
        <v>6.1999999999999993</v>
      </c>
      <c r="C36" t="s">
        <v>134</v>
      </c>
    </row>
    <row r="37" spans="1:15" x14ac:dyDescent="0.3">
      <c r="B37">
        <f t="shared" si="0"/>
        <v>6.2999999999999989</v>
      </c>
      <c r="C37" t="s">
        <v>135</v>
      </c>
    </row>
    <row r="38" spans="1:15" x14ac:dyDescent="0.3">
      <c r="B38">
        <f t="shared" si="0"/>
        <v>6.3999999999999986</v>
      </c>
      <c r="C38" t="s">
        <v>136</v>
      </c>
    </row>
    <row r="39" spans="1:15" x14ac:dyDescent="0.3">
      <c r="B39">
        <f t="shared" si="0"/>
        <v>6.4999999999999982</v>
      </c>
      <c r="C39" t="s">
        <v>137</v>
      </c>
    </row>
    <row r="40" spans="1:15" x14ac:dyDescent="0.3">
      <c r="B40">
        <f t="shared" si="0"/>
        <v>6.5999999999999979</v>
      </c>
      <c r="C40" t="s">
        <v>138</v>
      </c>
    </row>
    <row r="41" spans="1:15" x14ac:dyDescent="0.3">
      <c r="B41">
        <f t="shared" si="0"/>
        <v>6.6999999999999975</v>
      </c>
      <c r="C41" t="s">
        <v>139</v>
      </c>
    </row>
    <row r="42" spans="1:15" x14ac:dyDescent="0.3">
      <c r="B42">
        <f t="shared" si="0"/>
        <v>6.7999999999999972</v>
      </c>
      <c r="C42" t="s">
        <v>140</v>
      </c>
    </row>
    <row r="43" spans="1:15" x14ac:dyDescent="0.3">
      <c r="B43">
        <f t="shared" si="0"/>
        <v>6.8999999999999968</v>
      </c>
      <c r="C43" t="s">
        <v>141</v>
      </c>
    </row>
    <row r="44" spans="1:15" x14ac:dyDescent="0.3">
      <c r="A44" s="32">
        <v>7</v>
      </c>
      <c r="B44" s="32" t="s">
        <v>142</v>
      </c>
      <c r="C44" s="32"/>
      <c r="D44" s="32"/>
      <c r="E44" s="32"/>
      <c r="F44" s="32"/>
      <c r="G44" s="33"/>
      <c r="H44" s="33"/>
      <c r="I44" s="33"/>
      <c r="J44" s="33"/>
      <c r="K44" s="33"/>
      <c r="L44" s="33"/>
      <c r="M44" s="33"/>
      <c r="N44" s="33"/>
      <c r="O44" s="33"/>
    </row>
    <row r="45" spans="1:15" x14ac:dyDescent="0.3">
      <c r="B45">
        <v>7.1</v>
      </c>
      <c r="C45" t="s">
        <v>143</v>
      </c>
    </row>
    <row r="46" spans="1:15" x14ac:dyDescent="0.3">
      <c r="B46">
        <f>B45+0.1</f>
        <v>7.1999999999999993</v>
      </c>
      <c r="C46" t="s">
        <v>144</v>
      </c>
    </row>
    <row r="47" spans="1:15" x14ac:dyDescent="0.3">
      <c r="B47">
        <f>B46+0.1</f>
        <v>7.2999999999999989</v>
      </c>
      <c r="C47" t="s">
        <v>145</v>
      </c>
    </row>
    <row r="48" spans="1:15" x14ac:dyDescent="0.3">
      <c r="B48">
        <f>B47+0.1</f>
        <v>7.3999999999999986</v>
      </c>
      <c r="C48" t="s">
        <v>146</v>
      </c>
    </row>
    <row r="49" spans="1:15" x14ac:dyDescent="0.3">
      <c r="B49">
        <f>B48+0.1</f>
        <v>7.4999999999999982</v>
      </c>
      <c r="C49" t="s">
        <v>147</v>
      </c>
    </row>
    <row r="50" spans="1:15" x14ac:dyDescent="0.3">
      <c r="B50">
        <f>B49+0.1</f>
        <v>7.5999999999999979</v>
      </c>
      <c r="C50" t="s">
        <v>148</v>
      </c>
    </row>
    <row r="51" spans="1:15" x14ac:dyDescent="0.3">
      <c r="A51" s="32">
        <v>8</v>
      </c>
      <c r="B51" s="32" t="s">
        <v>149</v>
      </c>
      <c r="C51" s="32"/>
      <c r="D51" s="32"/>
      <c r="E51" s="32"/>
      <c r="F51" s="32"/>
      <c r="G51" s="33"/>
      <c r="H51" s="33"/>
      <c r="I51" s="33"/>
      <c r="J51" s="33"/>
      <c r="K51" s="33"/>
      <c r="L51" s="33"/>
      <c r="M51" s="33"/>
      <c r="N51" s="33"/>
      <c r="O51" s="33"/>
    </row>
    <row r="52" spans="1:15" x14ac:dyDescent="0.3">
      <c r="B52">
        <v>8.1</v>
      </c>
      <c r="C52" t="s">
        <v>150</v>
      </c>
    </row>
    <row r="53" spans="1:15" x14ac:dyDescent="0.3">
      <c r="B53">
        <f>B52+0.1</f>
        <v>8.1999999999999993</v>
      </c>
      <c r="C53" t="s">
        <v>151</v>
      </c>
    </row>
    <row r="54" spans="1:15" x14ac:dyDescent="0.3">
      <c r="B54">
        <f>B53+0.1</f>
        <v>8.2999999999999989</v>
      </c>
      <c r="C54" t="s">
        <v>152</v>
      </c>
    </row>
    <row r="55" spans="1:15" x14ac:dyDescent="0.3">
      <c r="B55">
        <f>B54+0.1</f>
        <v>8.3999999999999986</v>
      </c>
      <c r="C55" t="s">
        <v>153</v>
      </c>
    </row>
    <row r="56" spans="1:15" x14ac:dyDescent="0.3">
      <c r="B56">
        <f>B55+0.1</f>
        <v>8.4999999999999982</v>
      </c>
      <c r="C56" t="s">
        <v>154</v>
      </c>
    </row>
    <row r="57" spans="1:15" x14ac:dyDescent="0.3">
      <c r="A57" s="32">
        <v>9</v>
      </c>
      <c r="B57" s="32" t="s">
        <v>155</v>
      </c>
      <c r="C57" s="32"/>
      <c r="D57" s="32"/>
      <c r="E57" s="33"/>
      <c r="F57" s="33"/>
      <c r="G57" s="33"/>
      <c r="H57" s="33"/>
      <c r="I57" s="33"/>
      <c r="J57" s="33"/>
      <c r="K57" s="33"/>
      <c r="L57" s="33"/>
      <c r="M57" s="33"/>
      <c r="N57" s="33"/>
      <c r="O57" s="33"/>
    </row>
    <row r="58" spans="1:15" x14ac:dyDescent="0.3">
      <c r="B58">
        <v>9.1</v>
      </c>
      <c r="C58" t="s">
        <v>156</v>
      </c>
    </row>
    <row r="59" spans="1:15" x14ac:dyDescent="0.3">
      <c r="B59">
        <f>B58+0.1</f>
        <v>9.1999999999999993</v>
      </c>
      <c r="C59" t="s">
        <v>157</v>
      </c>
    </row>
    <row r="60" spans="1:15" x14ac:dyDescent="0.3">
      <c r="B60">
        <f>B59+0.1</f>
        <v>9.2999999999999989</v>
      </c>
      <c r="C60" t="s">
        <v>158</v>
      </c>
    </row>
    <row r="61" spans="1:15" x14ac:dyDescent="0.3">
      <c r="B61">
        <f>B59+0.1</f>
        <v>9.2999999999999989</v>
      </c>
      <c r="C61" t="s">
        <v>159</v>
      </c>
    </row>
    <row r="62" spans="1:15" x14ac:dyDescent="0.3">
      <c r="B62">
        <f>B61+0.1</f>
        <v>9.3999999999999986</v>
      </c>
      <c r="C62" t="s">
        <v>160</v>
      </c>
    </row>
    <row r="63" spans="1:15" x14ac:dyDescent="0.3">
      <c r="B63">
        <f>B62+0.1</f>
        <v>9.4999999999999982</v>
      </c>
      <c r="C63" t="s">
        <v>161</v>
      </c>
    </row>
    <row r="64" spans="1:15" x14ac:dyDescent="0.3">
      <c r="A64" s="32">
        <v>10</v>
      </c>
      <c r="B64" s="32" t="s">
        <v>162</v>
      </c>
      <c r="C64" s="32"/>
      <c r="D64" s="32"/>
      <c r="E64" s="33"/>
      <c r="F64" s="33"/>
      <c r="G64" s="33"/>
      <c r="H64" s="33"/>
      <c r="I64" s="33"/>
      <c r="J64" s="33"/>
      <c r="K64" s="33"/>
      <c r="L64" s="33"/>
      <c r="M64" s="33"/>
      <c r="N64" s="33"/>
      <c r="O64" s="33"/>
    </row>
    <row r="65" spans="2:3" x14ac:dyDescent="0.3">
      <c r="B65" s="34">
        <v>10.1</v>
      </c>
      <c r="C65" t="s">
        <v>163</v>
      </c>
    </row>
    <row r="66" spans="2:3" x14ac:dyDescent="0.3">
      <c r="B66" s="34">
        <f t="shared" ref="B66:B73" si="1">B65+0.1</f>
        <v>10.199999999999999</v>
      </c>
      <c r="C66" t="s">
        <v>164</v>
      </c>
    </row>
    <row r="67" spans="2:3" x14ac:dyDescent="0.3">
      <c r="B67" s="34">
        <f t="shared" si="1"/>
        <v>10.299999999999999</v>
      </c>
      <c r="C67" t="s">
        <v>165</v>
      </c>
    </row>
    <row r="68" spans="2:3" x14ac:dyDescent="0.3">
      <c r="B68" s="34">
        <f t="shared" si="1"/>
        <v>10.399999999999999</v>
      </c>
      <c r="C68" t="s">
        <v>166</v>
      </c>
    </row>
    <row r="69" spans="2:3" x14ac:dyDescent="0.3">
      <c r="B69" s="34">
        <f t="shared" si="1"/>
        <v>10.499999999999998</v>
      </c>
      <c r="C69" t="s">
        <v>167</v>
      </c>
    </row>
    <row r="70" spans="2:3" x14ac:dyDescent="0.3">
      <c r="B70" s="34">
        <f t="shared" si="1"/>
        <v>10.599999999999998</v>
      </c>
      <c r="C70" t="s">
        <v>168</v>
      </c>
    </row>
    <row r="71" spans="2:3" x14ac:dyDescent="0.3">
      <c r="B71" s="34">
        <f t="shared" si="1"/>
        <v>10.699999999999998</v>
      </c>
      <c r="C71" t="s">
        <v>169</v>
      </c>
    </row>
    <row r="72" spans="2:3" x14ac:dyDescent="0.3">
      <c r="B72" s="34">
        <f t="shared" si="1"/>
        <v>10.799999999999997</v>
      </c>
      <c r="C72" t="s">
        <v>170</v>
      </c>
    </row>
    <row r="73" spans="2:3" x14ac:dyDescent="0.3">
      <c r="B73" s="34">
        <f t="shared" si="1"/>
        <v>10.899999999999997</v>
      </c>
      <c r="C73" t="s">
        <v>171</v>
      </c>
    </row>
    <row r="74" spans="2:3" x14ac:dyDescent="0.3">
      <c r="B74" s="34">
        <f>B73+0.01</f>
        <v>10.909999999999997</v>
      </c>
      <c r="C74" t="s">
        <v>172</v>
      </c>
    </row>
    <row r="75" spans="2:3" x14ac:dyDescent="0.3">
      <c r="B75" s="34">
        <f t="shared" ref="B75:B83" si="2">B74+0.01</f>
        <v>10.919999999999996</v>
      </c>
      <c r="C75" t="s">
        <v>173</v>
      </c>
    </row>
    <row r="76" spans="2:3" x14ac:dyDescent="0.3">
      <c r="B76" s="34">
        <f t="shared" si="2"/>
        <v>10.929999999999996</v>
      </c>
      <c r="C76" t="s">
        <v>174</v>
      </c>
    </row>
    <row r="77" spans="2:3" x14ac:dyDescent="0.3">
      <c r="B77" s="34">
        <f t="shared" si="2"/>
        <v>10.939999999999996</v>
      </c>
      <c r="C77" t="s">
        <v>175</v>
      </c>
    </row>
    <row r="78" spans="2:3" x14ac:dyDescent="0.3">
      <c r="B78" s="34">
        <f t="shared" si="2"/>
        <v>10.949999999999996</v>
      </c>
      <c r="C78" t="s">
        <v>176</v>
      </c>
    </row>
    <row r="79" spans="2:3" x14ac:dyDescent="0.3">
      <c r="B79" s="34">
        <f t="shared" si="2"/>
        <v>10.959999999999996</v>
      </c>
      <c r="C79" t="s">
        <v>177</v>
      </c>
    </row>
    <row r="80" spans="2:3" x14ac:dyDescent="0.3">
      <c r="B80" s="34">
        <f t="shared" si="2"/>
        <v>10.969999999999995</v>
      </c>
      <c r="C80" t="s">
        <v>178</v>
      </c>
    </row>
    <row r="81" spans="1:15" x14ac:dyDescent="0.3">
      <c r="B81" s="34">
        <f t="shared" si="2"/>
        <v>10.979999999999995</v>
      </c>
      <c r="C81" t="s">
        <v>179</v>
      </c>
    </row>
    <row r="82" spans="1:15" x14ac:dyDescent="0.3">
      <c r="B82" s="34">
        <f t="shared" si="2"/>
        <v>10.989999999999995</v>
      </c>
      <c r="C82" t="s">
        <v>180</v>
      </c>
    </row>
    <row r="83" spans="1:15" x14ac:dyDescent="0.3">
      <c r="B83" s="34">
        <f t="shared" si="2"/>
        <v>10.999999999999995</v>
      </c>
      <c r="C83" t="s">
        <v>181</v>
      </c>
    </row>
    <row r="84" spans="1:15" x14ac:dyDescent="0.3">
      <c r="A84" s="32">
        <v>11</v>
      </c>
      <c r="B84" s="32" t="s">
        <v>182</v>
      </c>
      <c r="C84" s="32"/>
      <c r="D84" s="32"/>
      <c r="E84" s="33"/>
      <c r="F84" s="33"/>
      <c r="G84" s="33"/>
      <c r="H84" s="33"/>
      <c r="I84" s="33"/>
      <c r="J84" s="33"/>
      <c r="K84" s="33"/>
      <c r="L84" s="33"/>
      <c r="M84" s="33"/>
      <c r="N84" s="33"/>
      <c r="O84" s="33"/>
    </row>
    <row r="85" spans="1:15" x14ac:dyDescent="0.3">
      <c r="B85">
        <v>11.1</v>
      </c>
      <c r="C85" t="s">
        <v>183</v>
      </c>
    </row>
    <row r="86" spans="1:15" x14ac:dyDescent="0.3">
      <c r="B86" s="35">
        <f t="shared" ref="B86:B93" si="3">B85+0.1</f>
        <v>11.2</v>
      </c>
      <c r="C86" t="s">
        <v>184</v>
      </c>
    </row>
    <row r="87" spans="1:15" x14ac:dyDescent="0.3">
      <c r="B87" s="35">
        <f t="shared" si="3"/>
        <v>11.299999999999999</v>
      </c>
      <c r="C87" t="s">
        <v>185</v>
      </c>
    </row>
    <row r="88" spans="1:15" x14ac:dyDescent="0.3">
      <c r="B88" s="35">
        <f t="shared" si="3"/>
        <v>11.399999999999999</v>
      </c>
      <c r="C88" t="s">
        <v>186</v>
      </c>
    </row>
    <row r="89" spans="1:15" x14ac:dyDescent="0.3">
      <c r="B89" s="35">
        <f t="shared" si="3"/>
        <v>11.499999999999998</v>
      </c>
      <c r="C89" t="s">
        <v>187</v>
      </c>
    </row>
    <row r="90" spans="1:15" x14ac:dyDescent="0.3">
      <c r="B90" s="35">
        <f t="shared" si="3"/>
        <v>11.599999999999998</v>
      </c>
      <c r="C90" t="s">
        <v>188</v>
      </c>
    </row>
    <row r="91" spans="1:15" x14ac:dyDescent="0.3">
      <c r="B91" s="35">
        <f t="shared" si="3"/>
        <v>11.699999999999998</v>
      </c>
      <c r="C91" t="s">
        <v>189</v>
      </c>
    </row>
    <row r="92" spans="1:15" x14ac:dyDescent="0.3">
      <c r="B92" s="35">
        <f t="shared" si="3"/>
        <v>11.799999999999997</v>
      </c>
      <c r="C92" t="s">
        <v>190</v>
      </c>
    </row>
    <row r="93" spans="1:15" x14ac:dyDescent="0.3">
      <c r="B93" s="35">
        <f t="shared" si="3"/>
        <v>11.899999999999997</v>
      </c>
      <c r="C93" t="s">
        <v>191</v>
      </c>
    </row>
    <row r="94" spans="1:15" x14ac:dyDescent="0.3">
      <c r="B94" s="36">
        <f>B93+0.01</f>
        <v>11.909999999999997</v>
      </c>
      <c r="C94" t="s">
        <v>192</v>
      </c>
    </row>
    <row r="95" spans="1:15" x14ac:dyDescent="0.3">
      <c r="A95" s="32">
        <v>12</v>
      </c>
      <c r="B95" s="32" t="s">
        <v>193</v>
      </c>
      <c r="C95" s="32"/>
      <c r="D95" s="32"/>
      <c r="E95" s="33"/>
      <c r="F95" s="33"/>
      <c r="G95" s="33"/>
      <c r="H95" s="33"/>
      <c r="I95" s="33"/>
      <c r="J95" s="33"/>
      <c r="K95" s="33"/>
      <c r="L95" s="33"/>
      <c r="M95" s="33"/>
      <c r="N95" s="33"/>
      <c r="O95" s="33"/>
    </row>
    <row r="96" spans="1:15" x14ac:dyDescent="0.3">
      <c r="B96">
        <v>12.1</v>
      </c>
      <c r="C96" t="s">
        <v>194</v>
      </c>
    </row>
    <row r="97" spans="1:15" x14ac:dyDescent="0.3">
      <c r="B97">
        <f>B96+0.1</f>
        <v>12.2</v>
      </c>
      <c r="C97" t="s">
        <v>195</v>
      </c>
    </row>
    <row r="98" spans="1:15" x14ac:dyDescent="0.3">
      <c r="B98">
        <f>B97+0.1</f>
        <v>12.299999999999999</v>
      </c>
      <c r="C98" t="s">
        <v>196</v>
      </c>
    </row>
    <row r="99" spans="1:15" x14ac:dyDescent="0.3">
      <c r="B99">
        <f>B98+0.1</f>
        <v>12.399999999999999</v>
      </c>
      <c r="C99" t="s">
        <v>197</v>
      </c>
    </row>
    <row r="100" spans="1:15" x14ac:dyDescent="0.3">
      <c r="B100">
        <f>B99+0.1</f>
        <v>12.499999999999998</v>
      </c>
      <c r="C100" t="s">
        <v>198</v>
      </c>
    </row>
    <row r="101" spans="1:15" x14ac:dyDescent="0.3">
      <c r="A101" s="32">
        <v>13</v>
      </c>
      <c r="B101" s="32" t="s">
        <v>12</v>
      </c>
      <c r="C101" s="32"/>
      <c r="D101" s="32"/>
      <c r="E101" s="33"/>
      <c r="F101" s="33"/>
      <c r="G101" s="33"/>
      <c r="H101" s="33"/>
      <c r="I101" s="33"/>
      <c r="J101" s="33"/>
      <c r="K101" s="33"/>
      <c r="L101" s="33"/>
      <c r="M101" s="33"/>
      <c r="N101" s="33"/>
      <c r="O101" s="33"/>
    </row>
    <row r="102" spans="1:15" x14ac:dyDescent="0.3">
      <c r="B102">
        <v>13.1</v>
      </c>
      <c r="C102" t="s">
        <v>199</v>
      </c>
    </row>
    <row r="103" spans="1:15" x14ac:dyDescent="0.3">
      <c r="B103">
        <f>B102+0.1</f>
        <v>13.2</v>
      </c>
      <c r="C103" t="s">
        <v>200</v>
      </c>
    </row>
    <row r="104" spans="1:15" x14ac:dyDescent="0.3">
      <c r="B104">
        <f>B103+0.1</f>
        <v>13.299999999999999</v>
      </c>
      <c r="C104" t="s">
        <v>201</v>
      </c>
      <c r="O104" s="25"/>
    </row>
    <row r="105" spans="1:15" x14ac:dyDescent="0.3">
      <c r="B105">
        <f>B104+0.1</f>
        <v>13.399999999999999</v>
      </c>
      <c r="C105" t="s">
        <v>202</v>
      </c>
    </row>
    <row r="106" spans="1:15" x14ac:dyDescent="0.3">
      <c r="B106">
        <f>B105+0.1</f>
        <v>13.499999999999998</v>
      </c>
      <c r="C106" t="s">
        <v>203</v>
      </c>
    </row>
    <row r="107" spans="1:15" x14ac:dyDescent="0.3">
      <c r="A107" s="32">
        <v>14</v>
      </c>
      <c r="B107" s="32" t="s">
        <v>204</v>
      </c>
      <c r="C107" s="32"/>
      <c r="D107" s="32"/>
      <c r="E107" s="33"/>
      <c r="F107" s="33"/>
      <c r="G107" s="33"/>
      <c r="H107" s="33"/>
      <c r="I107" s="33"/>
      <c r="J107" s="33"/>
      <c r="K107" s="33"/>
      <c r="L107" s="33"/>
      <c r="M107" s="33"/>
      <c r="N107" s="33"/>
      <c r="O107" s="33"/>
    </row>
    <row r="108" spans="1:15" x14ac:dyDescent="0.3">
      <c r="B108">
        <v>14.1</v>
      </c>
      <c r="C108" t="s">
        <v>205</v>
      </c>
    </row>
    <row r="109" spans="1:15" x14ac:dyDescent="0.3">
      <c r="B109">
        <f t="shared" ref="B109:B117" si="4">B108+0.1</f>
        <v>14.2</v>
      </c>
      <c r="C109" t="s">
        <v>206</v>
      </c>
    </row>
    <row r="110" spans="1:15" x14ac:dyDescent="0.3">
      <c r="B110">
        <f t="shared" si="4"/>
        <v>14.299999999999999</v>
      </c>
      <c r="C110" t="s">
        <v>207</v>
      </c>
    </row>
    <row r="111" spans="1:15" x14ac:dyDescent="0.3">
      <c r="B111">
        <f t="shared" si="4"/>
        <v>14.399999999999999</v>
      </c>
      <c r="C111" t="s">
        <v>208</v>
      </c>
    </row>
    <row r="112" spans="1:15" x14ac:dyDescent="0.3">
      <c r="B112">
        <f t="shared" si="4"/>
        <v>14.499999999999998</v>
      </c>
      <c r="C112" t="s">
        <v>209</v>
      </c>
    </row>
    <row r="113" spans="2:3" x14ac:dyDescent="0.3">
      <c r="B113">
        <f t="shared" si="4"/>
        <v>14.599999999999998</v>
      </c>
      <c r="C113" t="s">
        <v>210</v>
      </c>
    </row>
    <row r="114" spans="2:3" x14ac:dyDescent="0.3">
      <c r="B114">
        <f t="shared" si="4"/>
        <v>14.699999999999998</v>
      </c>
      <c r="C114" t="s">
        <v>211</v>
      </c>
    </row>
    <row r="115" spans="2:3" x14ac:dyDescent="0.3">
      <c r="B115">
        <f t="shared" si="4"/>
        <v>14.799999999999997</v>
      </c>
      <c r="C115" t="s">
        <v>212</v>
      </c>
    </row>
    <row r="116" spans="2:3" x14ac:dyDescent="0.3">
      <c r="B116">
        <f t="shared" si="4"/>
        <v>14.899999999999997</v>
      </c>
      <c r="C116" t="s">
        <v>213</v>
      </c>
    </row>
    <row r="117" spans="2:3" x14ac:dyDescent="0.3">
      <c r="B117">
        <f t="shared" si="4"/>
        <v>14.999999999999996</v>
      </c>
      <c r="C117" t="s">
        <v>214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vt:lpstr>
      <vt:lpstr>Instructions</vt:lpstr>
      <vt:lpstr>Inputs &amp; Calc</vt:lpstr>
      <vt:lpstr>3 Statements</vt:lpstr>
      <vt:lpstr>Extra</vt:lpstr>
      <vt:lpstr>Steps</vt:lpstr>
      <vt:lpstr>days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KapGen-Rahul</dc:creator>
  <cp:lastModifiedBy>Karan Sharma, CFA</cp:lastModifiedBy>
  <dcterms:created xsi:type="dcterms:W3CDTF">2018-04-20T18:42:28Z</dcterms:created>
  <dcterms:modified xsi:type="dcterms:W3CDTF">2024-05-21T10:57:15Z</dcterms:modified>
</cp:coreProperties>
</file>