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rm\OneDrive\Desktop\BEEAH Personal Folder\EMFT\Mubadala Nov 2024\Day 5 - VC and LBO\"/>
    </mc:Choice>
  </mc:AlternateContent>
  <xr:revisionPtr revIDLastSave="0" documentId="13_ncr:1_{CD322A34-E23A-41F9-9AF5-8200C0076604}" xr6:coauthVersionLast="47" xr6:coauthVersionMax="47" xr10:uidLastSave="{00000000-0000-0000-0000-000000000000}"/>
  <bookViews>
    <workbookView xWindow="-110" yWindow="-110" windowWidth="19420" windowHeight="10300" activeTab="2" xr2:uid="{93E455D6-6316-438D-BBBD-F5D4EF5F08A4}"/>
  </bookViews>
  <sheets>
    <sheet name="Cap table Basics Ex" sheetId="3" r:id="rId1"/>
    <sheet name="Cap table Basics Sol" sheetId="4" r:id="rId2"/>
    <sheet name="Simple_Cap_Table" sheetId="2" r:id="rId3"/>
  </sheets>
  <definedNames>
    <definedName name="_xlnm.Print_Area" localSheetId="0">'Cap table Basics Ex'!$A$1:$N$33</definedName>
    <definedName name="_xlnm.Print_Area" localSheetId="1">'Cap table Basics Sol'!$A$1:$N$33</definedName>
    <definedName name="_xlnm.Print_Area" localSheetId="2">Simple_Cap_Table!$A$1:$N$104</definedName>
  </definedNames>
  <calcPr calcId="191029" calcMode="autoNoTable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2" l="1"/>
  <c r="E95" i="2"/>
  <c r="C22" i="4"/>
  <c r="C21" i="4"/>
  <c r="E18" i="4"/>
  <c r="C18" i="4"/>
  <c r="C17" i="4"/>
  <c r="E14" i="4"/>
  <c r="E30" i="4" s="1"/>
  <c r="C14" i="4"/>
  <c r="E13" i="4"/>
  <c r="E10" i="4"/>
  <c r="E11" i="4" s="1"/>
  <c r="C18" i="3"/>
  <c r="C17" i="3"/>
  <c r="C21" i="3"/>
  <c r="C22" i="3"/>
  <c r="C14" i="3"/>
  <c r="E90" i="2"/>
  <c r="E16" i="2"/>
  <c r="E15" i="2"/>
  <c r="E14" i="2"/>
  <c r="F13" i="4"/>
  <c r="F10" i="3"/>
  <c r="F19" i="4"/>
  <c r="F19" i="3"/>
  <c r="F14" i="4"/>
  <c r="F18" i="3"/>
  <c r="F17" i="4"/>
  <c r="F17" i="3"/>
  <c r="F15" i="3"/>
  <c r="F10" i="4"/>
  <c r="F11" i="3"/>
  <c r="F11" i="4"/>
  <c r="F14" i="3"/>
  <c r="F15" i="4"/>
  <c r="F13" i="3"/>
  <c r="F18" i="4"/>
  <c r="F22" i="4" l="1"/>
  <c r="F21" i="4"/>
  <c r="F23" i="4"/>
  <c r="E22" i="4"/>
  <c r="E15" i="4"/>
  <c r="F23" i="3"/>
  <c r="F21" i="3"/>
  <c r="F22" i="3"/>
  <c r="E17" i="2"/>
  <c r="E21" i="4" l="1"/>
  <c r="E23" i="4" s="1"/>
  <c r="F30" i="4" s="1"/>
  <c r="E17" i="4"/>
  <c r="E19" i="4" s="1"/>
  <c r="E31" i="4" s="1"/>
  <c r="F90" i="2"/>
  <c r="G16" i="2"/>
  <c r="G14" i="2"/>
  <c r="G15" i="2"/>
  <c r="E46" i="2"/>
  <c r="F31" i="4" l="1"/>
  <c r="G30" i="4"/>
  <c r="G31" i="4"/>
  <c r="E32" i="4"/>
  <c r="E32" i="3"/>
  <c r="F17" i="2"/>
  <c r="I46" i="2"/>
  <c r="G32" i="4" l="1"/>
  <c r="H31" i="4" s="1"/>
  <c r="G32" i="3"/>
  <c r="F46" i="2"/>
  <c r="G46" i="2"/>
  <c r="H30" i="4" l="1"/>
  <c r="J46" i="2"/>
  <c r="C70" i="2"/>
  <c r="C38" i="2"/>
  <c r="E79" i="2" l="1"/>
  <c r="K46" i="2"/>
  <c r="G58" i="2" l="1"/>
  <c r="I79" i="2"/>
  <c r="C102" i="2"/>
  <c r="C101" i="2"/>
  <c r="C100" i="2"/>
  <c r="G79" i="2" l="1"/>
  <c r="F79" i="2"/>
  <c r="L46" i="2"/>
  <c r="M46" i="2"/>
  <c r="J79" i="2" l="1"/>
  <c r="K79" i="2" l="1"/>
  <c r="L79" i="2" l="1"/>
  <c r="M79" i="2" l="1"/>
  <c r="G90" i="2" l="1"/>
  <c r="H90" i="2"/>
</calcChain>
</file>

<file path=xl/sharedStrings.xml><?xml version="1.0" encoding="utf-8"?>
<sst xmlns="http://schemas.openxmlformats.org/spreadsheetml/2006/main" count="218" uniqueCount="91">
  <si>
    <t>($ in USD as Stated)</t>
  </si>
  <si>
    <t>Total:</t>
  </si>
  <si>
    <t>Liquidation</t>
  </si>
  <si>
    <t>Exit Equity Value:</t>
  </si>
  <si>
    <t>Company Exit Value (Exit Equity Value):</t>
  </si>
  <si>
    <t>$ Amount:</t>
  </si>
  <si>
    <t>Preference ($):</t>
  </si>
  <si>
    <t>Investment Round Information:</t>
  </si>
  <si>
    <t>% Ownership:</t>
  </si>
  <si>
    <t>Exit Value</t>
  </si>
  <si>
    <t>If Converted:</t>
  </si>
  <si>
    <t>Conversion</t>
  </si>
  <si>
    <t>Threshold:</t>
  </si>
  <si>
    <t>(-) Series A Investor Proceeds:</t>
  </si>
  <si>
    <t>Proceeds to Common Shareholders:</t>
  </si>
  <si>
    <t>N/A</t>
  </si>
  <si>
    <t>Common Shareholders (Founders/Employees):</t>
  </si>
  <si>
    <t>% Exit</t>
  </si>
  <si>
    <t>Proceeds:</t>
  </si>
  <si>
    <t>Exit Information by Investor Class:</t>
  </si>
  <si>
    <t>MOIC:</t>
  </si>
  <si>
    <t>Investment Size:</t>
  </si>
  <si>
    <t>$</t>
  </si>
  <si>
    <t>Pre-Money Valuation (Equity Value):</t>
  </si>
  <si>
    <t>Post-Money Valuation (Equity Value):</t>
  </si>
  <si>
    <t>%</t>
  </si>
  <si>
    <t>Units:</t>
  </si>
  <si>
    <t># Shares</t>
  </si>
  <si>
    <t>Liquidation Preference Multiple:</t>
  </si>
  <si>
    <t>x</t>
  </si>
  <si>
    <t>Liquidation Preference Dollar Amount:</t>
  </si>
  <si>
    <t>MuscleFrost - Cap Table for Founding, Seed, and Series A Rounds</t>
  </si>
  <si>
    <t>Company Founding:</t>
  </si>
  <si>
    <t>Common</t>
  </si>
  <si>
    <t>Fully Diluted</t>
  </si>
  <si>
    <t>Name of Individual or Entity:</t>
  </si>
  <si>
    <t>Shares:</t>
  </si>
  <si>
    <t>Ownership %:</t>
  </si>
  <si>
    <t>Value ($):</t>
  </si>
  <si>
    <t>Management:</t>
  </si>
  <si>
    <t>Investors:</t>
  </si>
  <si>
    <t>Option Pool:</t>
  </si>
  <si>
    <t>Employees:</t>
  </si>
  <si>
    <t>TOTAL:</t>
  </si>
  <si>
    <t>Co-Founder 1 (Isaac G.):</t>
  </si>
  <si>
    <t>Co-Founder 2 (Diego L.):</t>
  </si>
  <si>
    <t>Co-Founder 3 (Heather R.):</t>
  </si>
  <si>
    <t>Capitalization at Company Founding:</t>
  </si>
  <si>
    <t>Common Shares Created Before Outside Investment:</t>
  </si>
  <si>
    <t>Company Value Before Outside Investment:</t>
  </si>
  <si>
    <t>Seed Round Investment:</t>
  </si>
  <si>
    <t>Capitalization Just Before Seed Round:</t>
  </si>
  <si>
    <t>Post-Seed Round Capitalization:</t>
  </si>
  <si>
    <t>Post-Investment Share Count:</t>
  </si>
  <si>
    <t>Investors - Post-Money Ownership:</t>
  </si>
  <si>
    <t>Pre-Seed Options Pool %:</t>
  </si>
  <si>
    <t>Series A Investment:</t>
  </si>
  <si>
    <t>Capitalization Just Before Series A Round:</t>
  </si>
  <si>
    <t>Post-Series A Capitalization:</t>
  </si>
  <si>
    <t>New Shares in Series A:</t>
  </si>
  <si>
    <t>New Shares in Seed Round:</t>
  </si>
  <si>
    <t xml:space="preserve">New </t>
  </si>
  <si>
    <t>Total</t>
  </si>
  <si>
    <t>New Series A Investors - Post-Money Ownership:</t>
  </si>
  <si>
    <t>Seed Investors:</t>
  </si>
  <si>
    <t>Series A Investors:</t>
  </si>
  <si>
    <t>(-) Seed Investor Proceeds:</t>
  </si>
  <si>
    <t>Proceeds Remaining for Seed and Common:</t>
  </si>
  <si>
    <t>Employee Options Pool Size:</t>
  </si>
  <si>
    <t>Co-Founder &amp; Seed Ownership Post-Series A (No New Shares):</t>
  </si>
  <si>
    <t>Additional Shares for Options Pool:</t>
  </si>
  <si>
    <t>Exit Analysis with Liquidation Preferences:</t>
  </si>
  <si>
    <t>Seed Round Share Price:</t>
  </si>
  <si>
    <t>Series A Share Price:</t>
  </si>
  <si>
    <t>Co-Founders:</t>
  </si>
  <si>
    <t>Additional Shares for Series A Investors:</t>
  </si>
  <si>
    <t>Common Shares with Founders</t>
  </si>
  <si>
    <t>Money Brought by new investors</t>
  </si>
  <si>
    <t>Stake demanded by new investors</t>
  </si>
  <si>
    <t>Post money valuation of the company</t>
  </si>
  <si>
    <t>Pre Money Valuation of the company ( Founders)</t>
  </si>
  <si>
    <t>$ per share</t>
  </si>
  <si>
    <t>Founders Stake</t>
  </si>
  <si>
    <t>Total Shares after Series A round</t>
  </si>
  <si>
    <t>Price Per share after Series A Round</t>
  </si>
  <si>
    <t>Cap table</t>
  </si>
  <si>
    <t>Founder</t>
  </si>
  <si>
    <t>Series A Investor</t>
  </si>
  <si>
    <t>Series A investor shares</t>
  </si>
  <si>
    <t>Price per share</t>
  </si>
  <si>
    <t>Stake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</si>
</sst>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;\(0.0%\)"/>
    <numFmt numFmtId="165" formatCode="0.0\ \x"/>
    <numFmt numFmtId="166" formatCode="_(0.0%_);\(0.0%\);_(&quot;–&quot;_)_%;_(@_)_%"/>
    <numFmt numFmtId="167" formatCode="_(* #,##0_);_(* \(#,##0\);_(* &quot;-&quot;??_);_(@_)"/>
    <numFmt numFmtId="168" formatCode="0.0%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1F4E7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2" borderId="1" applyNumberFormat="0" applyFont="0" applyAlignment="0" applyProtection="0"/>
    <xf numFmtId="0" fontId="9" fillId="0" borderId="0"/>
    <xf numFmtId="0" fontId="11" fillId="0" borderId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0" fontId="2" fillId="3" borderId="2" xfId="0" applyFont="1" applyFill="1" applyBorder="1"/>
    <xf numFmtId="0" fontId="5" fillId="3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42" fontId="7" fillId="4" borderId="1" xfId="1" applyNumberFormat="1" applyFont="1" applyFill="1" applyAlignment="1">
      <alignment horizontal="center" wrapText="1"/>
    </xf>
    <xf numFmtId="42" fontId="0" fillId="0" borderId="0" xfId="0" applyNumberFormat="1"/>
    <xf numFmtId="164" fontId="8" fillId="0" borderId="0" xfId="0" applyNumberFormat="1" applyFont="1" applyAlignment="1">
      <alignment horizontal="center"/>
    </xf>
    <xf numFmtId="41" fontId="0" fillId="0" borderId="0" xfId="0" applyNumberFormat="1"/>
    <xf numFmtId="0" fontId="0" fillId="0" borderId="0" xfId="0" applyAlignment="1">
      <alignment horizontal="left" indent="1"/>
    </xf>
    <xf numFmtId="0" fontId="3" fillId="0" borderId="3" xfId="0" applyFont="1" applyBorder="1"/>
    <xf numFmtId="0" fontId="0" fillId="0" borderId="3" xfId="0" applyBorder="1"/>
    <xf numFmtId="0" fontId="7" fillId="0" borderId="0" xfId="0" applyFont="1"/>
    <xf numFmtId="164" fontId="0" fillId="0" borderId="0" xfId="0" applyNumberFormat="1"/>
    <xf numFmtId="164" fontId="3" fillId="0" borderId="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41" fontId="3" fillId="0" borderId="3" xfId="0" applyNumberFormat="1" applyFont="1" applyBorder="1"/>
    <xf numFmtId="165" fontId="0" fillId="0" borderId="0" xfId="0" applyNumberFormat="1" applyAlignment="1">
      <alignment horizontal="center"/>
    </xf>
    <xf numFmtId="0" fontId="2" fillId="0" borderId="0" xfId="0" applyFont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10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0" borderId="2" xfId="0" applyFont="1" applyBorder="1"/>
    <xf numFmtId="41" fontId="7" fillId="0" borderId="0" xfId="0" applyNumberFormat="1" applyFont="1"/>
    <xf numFmtId="0" fontId="6" fillId="0" borderId="0" xfId="4" applyFont="1" applyAlignment="1">
      <alignment horizontal="center"/>
    </xf>
    <xf numFmtId="42" fontId="7" fillId="4" borderId="1" xfId="5" applyNumberFormat="1" applyFont="1" applyFill="1" applyAlignment="1">
      <alignment horizontal="center" wrapText="1"/>
    </xf>
    <xf numFmtId="41" fontId="7" fillId="4" borderId="1" xfId="5" applyNumberFormat="1" applyFont="1" applyFill="1" applyAlignment="1">
      <alignment horizontal="center" wrapText="1"/>
    </xf>
    <xf numFmtId="41" fontId="1" fillId="0" borderId="0" xfId="4" applyNumberFormat="1"/>
    <xf numFmtId="0" fontId="1" fillId="0" borderId="0" xfId="4" applyAlignment="1">
      <alignment horizontal="left" indent="1"/>
    </xf>
    <xf numFmtId="37" fontId="7" fillId="4" borderId="1" xfId="5" applyNumberFormat="1" applyFont="1" applyFill="1" applyAlignment="1">
      <alignment horizontal="center" wrapText="1"/>
    </xf>
    <xf numFmtId="164" fontId="8" fillId="0" borderId="0" xfId="4" applyNumberFormat="1" applyFont="1" applyAlignment="1">
      <alignment horizontal="center"/>
    </xf>
    <xf numFmtId="165" fontId="7" fillId="4" borderId="1" xfId="2" applyNumberFormat="1" applyFont="1" applyFill="1" applyBorder="1" applyAlignment="1">
      <alignment horizontal="center"/>
    </xf>
    <xf numFmtId="0" fontId="1" fillId="5" borderId="0" xfId="4" applyFill="1"/>
    <xf numFmtId="0" fontId="3" fillId="5" borderId="0" xfId="4" applyFont="1" applyFill="1" applyAlignment="1">
      <alignment horizontal="centerContinuous"/>
    </xf>
    <xf numFmtId="0" fontId="1" fillId="5" borderId="0" xfId="4" applyFill="1" applyAlignment="1">
      <alignment horizontal="centerContinuous"/>
    </xf>
    <xf numFmtId="0" fontId="3" fillId="5" borderId="0" xfId="4" applyFont="1" applyFill="1"/>
    <xf numFmtId="0" fontId="3" fillId="5" borderId="0" xfId="4" applyFont="1" applyFill="1" applyAlignment="1">
      <alignment horizontal="center"/>
    </xf>
    <xf numFmtId="0" fontId="3" fillId="5" borderId="2" xfId="4" applyFont="1" applyFill="1" applyBorder="1"/>
    <xf numFmtId="0" fontId="3" fillId="5" borderId="2" xfId="4" applyFont="1" applyFill="1" applyBorder="1" applyAlignment="1">
      <alignment horizontal="center"/>
    </xf>
    <xf numFmtId="0" fontId="3" fillId="0" borderId="0" xfId="4" applyFont="1"/>
    <xf numFmtId="0" fontId="1" fillId="0" borderId="0" xfId="4"/>
    <xf numFmtId="3" fontId="7" fillId="0" borderId="0" xfId="4" applyNumberFormat="1" applyFont="1"/>
    <xf numFmtId="3" fontId="1" fillId="0" borderId="0" xfId="4" applyNumberFormat="1"/>
    <xf numFmtId="0" fontId="3" fillId="0" borderId="3" xfId="4" applyFont="1" applyBorder="1"/>
    <xf numFmtId="3" fontId="3" fillId="0" borderId="3" xfId="4" applyNumberFormat="1" applyFont="1" applyBorder="1"/>
    <xf numFmtId="164" fontId="12" fillId="0" borderId="0" xfId="4" applyNumberFormat="1" applyFont="1" applyAlignment="1">
      <alignment horizontal="center"/>
    </xf>
    <xf numFmtId="42" fontId="3" fillId="0" borderId="3" xfId="4" applyNumberFormat="1" applyFont="1" applyBorder="1"/>
    <xf numFmtId="166" fontId="7" fillId="4" borderId="1" xfId="4" applyNumberFormat="1" applyFont="1" applyFill="1" applyBorder="1" applyAlignment="1">
      <alignment horizontal="center"/>
    </xf>
    <xf numFmtId="0" fontId="3" fillId="0" borderId="0" xfId="4" applyFont="1" applyAlignment="1">
      <alignment horizontal="left"/>
    </xf>
    <xf numFmtId="3" fontId="0" fillId="0" borderId="0" xfId="0" applyNumberFormat="1"/>
    <xf numFmtId="3" fontId="8" fillId="0" borderId="0" xfId="4" applyNumberFormat="1" applyFont="1"/>
    <xf numFmtId="0" fontId="1" fillId="0" borderId="0" xfId="4" applyAlignment="1">
      <alignment horizontal="left"/>
    </xf>
    <xf numFmtId="44" fontId="0" fillId="0" borderId="0" xfId="0" applyNumberFormat="1"/>
    <xf numFmtId="43" fontId="0" fillId="0" borderId="0" xfId="0" applyNumberFormat="1"/>
    <xf numFmtId="10" fontId="0" fillId="0" borderId="0" xfId="0" applyNumberFormat="1"/>
    <xf numFmtId="167" fontId="0" fillId="0" borderId="0" xfId="6" applyNumberFormat="1" applyFont="1"/>
    <xf numFmtId="164" fontId="8" fillId="6" borderId="0" xfId="4" applyNumberFormat="1" applyFont="1" applyFill="1" applyAlignment="1">
      <alignment horizontal="center"/>
    </xf>
    <xf numFmtId="164" fontId="8" fillId="6" borderId="2" xfId="4" applyNumberFormat="1" applyFont="1" applyFill="1" applyBorder="1" applyAlignment="1">
      <alignment horizontal="center"/>
    </xf>
    <xf numFmtId="41" fontId="1" fillId="6" borderId="0" xfId="4" applyNumberFormat="1" applyFill="1"/>
    <xf numFmtId="44" fontId="1" fillId="6" borderId="0" xfId="4" applyNumberFormat="1" applyFill="1"/>
    <xf numFmtId="3" fontId="1" fillId="6" borderId="0" xfId="4" applyNumberFormat="1" applyFill="1"/>
    <xf numFmtId="3" fontId="0" fillId="6" borderId="0" xfId="0" applyNumberFormat="1" applyFill="1"/>
    <xf numFmtId="42" fontId="1" fillId="6" borderId="0" xfId="4" applyNumberFormat="1" applyFill="1"/>
    <xf numFmtId="3" fontId="7" fillId="6" borderId="0" xfId="4" applyNumberFormat="1" applyFont="1" applyFill="1"/>
    <xf numFmtId="3" fontId="8" fillId="6" borderId="0" xfId="4" applyNumberFormat="1" applyFont="1" applyFill="1"/>
    <xf numFmtId="42" fontId="8" fillId="6" borderId="0" xfId="0" applyNumberFormat="1" applyFont="1" applyFill="1"/>
    <xf numFmtId="164" fontId="8" fillId="6" borderId="0" xfId="0" applyNumberFormat="1" applyFont="1" applyFill="1" applyAlignment="1">
      <alignment horizontal="center"/>
    </xf>
    <xf numFmtId="42" fontId="0" fillId="6" borderId="0" xfId="0" applyNumberFormat="1" applyFill="1"/>
    <xf numFmtId="41" fontId="8" fillId="6" borderId="0" xfId="0" applyNumberFormat="1" applyFont="1" applyFill="1"/>
    <xf numFmtId="41" fontId="0" fillId="6" borderId="0" xfId="0" applyNumberFormat="1" applyFill="1"/>
    <xf numFmtId="41" fontId="3" fillId="6" borderId="3" xfId="0" applyNumberFormat="1" applyFont="1" applyFill="1" applyBorder="1"/>
    <xf numFmtId="165" fontId="0" fillId="6" borderId="0" xfId="0" applyNumberFormat="1" applyFill="1" applyAlignment="1">
      <alignment horizontal="center"/>
    </xf>
    <xf numFmtId="164" fontId="3" fillId="6" borderId="3" xfId="0" applyNumberFormat="1" applyFont="1" applyFill="1" applyBorder="1" applyAlignment="1">
      <alignment horizontal="center"/>
    </xf>
    <xf numFmtId="165" fontId="3" fillId="6" borderId="0" xfId="0" applyNumberFormat="1" applyFont="1" applyFill="1" applyAlignment="1">
      <alignment horizontal="center"/>
    </xf>
    <xf numFmtId="9" fontId="7" fillId="4" borderId="1" xfId="7" applyFont="1" applyFill="1" applyBorder="1" applyAlignment="1">
      <alignment horizontal="center" wrapText="1"/>
    </xf>
    <xf numFmtId="167" fontId="0" fillId="6" borderId="0" xfId="6" applyNumberFormat="1" applyFont="1" applyFill="1"/>
    <xf numFmtId="9" fontId="0" fillId="6" borderId="0" xfId="0" applyNumberFormat="1" applyFill="1"/>
    <xf numFmtId="9" fontId="0" fillId="6" borderId="0" xfId="7" applyFont="1" applyFill="1"/>
    <xf numFmtId="43" fontId="8" fillId="6" borderId="0" xfId="6" applyFont="1" applyFill="1" applyAlignment="1">
      <alignment horizontal="center"/>
    </xf>
    <xf numFmtId="167" fontId="0" fillId="0" borderId="0" xfId="0" applyNumberFormat="1"/>
    <xf numFmtId="168" fontId="0" fillId="0" borderId="0" xfId="7" applyNumberFormat="1" applyFont="1"/>
    <xf numFmtId="2" fontId="0" fillId="6" borderId="0" xfId="0" applyNumberFormat="1" applyFill="1"/>
    <xf numFmtId="37" fontId="7" fillId="0" borderId="0" xfId="5" applyNumberFormat="1" applyFont="1" applyFill="1" applyBorder="1" applyAlignment="1">
      <alignment horizontal="center" wrapText="1"/>
    </xf>
    <xf numFmtId="9" fontId="7" fillId="0" borderId="0" xfId="7" applyFont="1" applyFill="1" applyBorder="1" applyAlignment="1">
      <alignment horizontal="center" wrapText="1"/>
    </xf>
    <xf numFmtId="167" fontId="0" fillId="0" borderId="0" xfId="6" applyNumberFormat="1" applyFont="1" applyFill="1" applyBorder="1"/>
    <xf numFmtId="9" fontId="0" fillId="0" borderId="0" xfId="0" applyNumberFormat="1"/>
    <xf numFmtId="9" fontId="0" fillId="0" borderId="0" xfId="7" applyFont="1" applyFill="1" applyBorder="1"/>
    <xf numFmtId="0" fontId="3" fillId="0" borderId="0" xfId="4" applyFont="1" applyAlignment="1">
      <alignment horizontal="centerContinuous"/>
    </xf>
    <xf numFmtId="0" fontId="1" fillId="0" borderId="0" xfId="4" applyAlignment="1">
      <alignment horizontal="centerContinuous"/>
    </xf>
    <xf numFmtId="0" fontId="3" fillId="0" borderId="0" xfId="4" applyFont="1" applyAlignment="1">
      <alignment horizontal="center"/>
    </xf>
    <xf numFmtId="43" fontId="8" fillId="0" borderId="0" xfId="6" applyFont="1" applyFill="1" applyBorder="1" applyAlignment="1">
      <alignment horizontal="center"/>
    </xf>
    <xf numFmtId="168" fontId="0" fillId="0" borderId="0" xfId="7" applyNumberFormat="1" applyFont="1" applyFill="1" applyBorder="1"/>
    <xf numFmtId="3" fontId="3" fillId="0" borderId="0" xfId="4" applyNumberFormat="1" applyFont="1"/>
    <xf numFmtId="168" fontId="0" fillId="6" borderId="0" xfId="7" applyNumberFormat="1" applyFont="1" applyFill="1"/>
    <xf numFmtId="3" fontId="1" fillId="6" borderId="2" xfId="4" applyNumberFormat="1" applyFill="1" applyBorder="1"/>
    <xf numFmtId="43" fontId="8" fillId="6" borderId="2" xfId="6" applyFont="1" applyFill="1" applyBorder="1" applyAlignment="1">
      <alignment horizontal="center"/>
    </xf>
    <xf numFmtId="41" fontId="1" fillId="6" borderId="2" xfId="4" applyNumberFormat="1" applyFill="1" applyBorder="1"/>
    <xf numFmtId="168" fontId="0" fillId="6" borderId="2" xfId="7" applyNumberFormat="1" applyFont="1" applyFill="1" applyBorder="1"/>
  </cellXfs>
  <cellStyles count="8">
    <cellStyle name="Comma" xfId="6" builtinId="3"/>
    <cellStyle name="Normal" xfId="0" builtinId="0"/>
    <cellStyle name="Normal 2" xfId="2" xr:uid="{1FBFB1CC-42DD-4BCB-B308-49A3121B9247}"/>
    <cellStyle name="Normal 3" xfId="3" xr:uid="{AA397CBE-AD9B-407C-8157-869440648E9F}"/>
    <cellStyle name="Normal 4" xfId="4" xr:uid="{974AC548-8D59-4CE1-978A-3DED515AFD7D}"/>
    <cellStyle name="Note" xfId="1" builtinId="10"/>
    <cellStyle name="Note 2" xfId="5" xr:uid="{2D65E3B5-32FB-4C6E-992E-3F79C3DC0B6F}"/>
    <cellStyle name="Percent" xfId="7" builtinId="5"/>
  </cellStyles>
  <dxfs count="0"/>
  <tableStyles count="0" defaultTableStyle="TableStyleMedium2" defaultPivotStyle="PivotStyleLight16"/>
  <colors>
    <mruColors>
      <color rgb="FF0000FF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0EF0D-A2B3-4599-9521-D1155A629D57}">
  <sheetPr>
    <pageSetUpPr autoPageBreaks="0"/>
  </sheetPr>
  <dimension ref="B3:O32"/>
  <sheetViews>
    <sheetView showGridLines="0" zoomScale="50" zoomScaleNormal="50" zoomScaleSheetLayoutView="100" workbookViewId="0">
      <selection activeCell="G2" sqref="G2"/>
    </sheetView>
  </sheetViews>
  <sheetFormatPr defaultRowHeight="15.5" outlineLevelRow="1" outlineLevelCol="1" x14ac:dyDescent="0.35"/>
  <cols>
    <col min="1" max="2" width="2.58203125" customWidth="1"/>
    <col min="3" max="3" width="52.5" bestFit="1" customWidth="1"/>
    <col min="4" max="8" width="13.58203125" customWidth="1" outlineLevel="1"/>
    <col min="9" max="13" width="13.58203125" customWidth="1"/>
    <col min="14" max="15" width="14.58203125" customWidth="1"/>
    <col min="16" max="24" width="13.58203125" customWidth="1"/>
  </cols>
  <sheetData>
    <row r="3" spans="2:12" x14ac:dyDescent="0.35">
      <c r="B3" s="2" t="s">
        <v>32</v>
      </c>
      <c r="C3" s="2"/>
      <c r="D3" s="3" t="s">
        <v>26</v>
      </c>
      <c r="E3" s="3"/>
      <c r="F3" s="2"/>
      <c r="G3" s="2"/>
      <c r="H3" s="2"/>
      <c r="I3" s="2"/>
    </row>
    <row r="4" spans="2:12" outlineLevel="1" x14ac:dyDescent="0.35"/>
    <row r="5" spans="2:12" outlineLevel="1" x14ac:dyDescent="0.35">
      <c r="C5" t="s">
        <v>76</v>
      </c>
      <c r="D5" s="28" t="s">
        <v>27</v>
      </c>
      <c r="E5" s="33">
        <v>8000000</v>
      </c>
      <c r="K5" s="28"/>
      <c r="L5" s="86"/>
    </row>
    <row r="6" spans="2:12" outlineLevel="1" x14ac:dyDescent="0.35"/>
    <row r="7" spans="2:12" outlineLevel="1" x14ac:dyDescent="0.35">
      <c r="C7" t="s">
        <v>77</v>
      </c>
      <c r="D7" s="28" t="s">
        <v>22</v>
      </c>
      <c r="E7" s="33">
        <v>2000000</v>
      </c>
      <c r="K7" s="28"/>
      <c r="L7" s="86"/>
    </row>
    <row r="8" spans="2:12" outlineLevel="1" x14ac:dyDescent="0.35">
      <c r="C8" t="s">
        <v>78</v>
      </c>
      <c r="E8" s="78">
        <v>0.1</v>
      </c>
      <c r="L8" s="87"/>
    </row>
    <row r="9" spans="2:12" outlineLevel="1" x14ac:dyDescent="0.35"/>
    <row r="10" spans="2:12" outlineLevel="1" x14ac:dyDescent="0.35">
      <c r="C10" t="s">
        <v>79</v>
      </c>
      <c r="D10" s="28" t="s">
        <v>22</v>
      </c>
      <c r="E10" s="79"/>
      <c r="F10" t="e">
        <f ca="1">_xlfn.FORMULATEXT(E10)</f>
        <v>#N/A</v>
      </c>
      <c r="K10" s="28"/>
      <c r="L10" s="88"/>
    </row>
    <row r="11" spans="2:12" outlineLevel="1" x14ac:dyDescent="0.35">
      <c r="C11" t="s">
        <v>80</v>
      </c>
      <c r="D11" s="28" t="s">
        <v>22</v>
      </c>
      <c r="E11" s="79"/>
      <c r="F11" t="e">
        <f ca="1">_xlfn.FORMULATEXT(E11)</f>
        <v>#N/A</v>
      </c>
      <c r="K11" s="28"/>
      <c r="L11" s="88"/>
    </row>
    <row r="12" spans="2:12" outlineLevel="1" x14ac:dyDescent="0.35">
      <c r="D12" s="28"/>
      <c r="K12" s="28"/>
    </row>
    <row r="13" spans="2:12" outlineLevel="1" x14ac:dyDescent="0.35">
      <c r="C13" t="s">
        <v>82</v>
      </c>
      <c r="D13" s="28" t="s">
        <v>25</v>
      </c>
      <c r="E13" s="80"/>
      <c r="F13" t="e">
        <f ca="1">_xlfn.FORMULATEXT(E13)</f>
        <v>#N/A</v>
      </c>
      <c r="K13" s="28"/>
      <c r="L13" s="89"/>
    </row>
    <row r="14" spans="2:12" outlineLevel="1" x14ac:dyDescent="0.35">
      <c r="C14" t="str">
        <f>C5</f>
        <v>Common Shares with Founders</v>
      </c>
      <c r="D14" s="28" t="s">
        <v>27</v>
      </c>
      <c r="E14" s="79"/>
      <c r="F14" t="e">
        <f t="shared" ref="F14:F15" ca="1" si="0">_xlfn.FORMULATEXT(E14)</f>
        <v>#N/A</v>
      </c>
      <c r="K14" s="28"/>
      <c r="L14" s="88"/>
    </row>
    <row r="15" spans="2:12" outlineLevel="1" x14ac:dyDescent="0.35">
      <c r="C15" t="s">
        <v>83</v>
      </c>
      <c r="D15" s="28" t="s">
        <v>22</v>
      </c>
      <c r="E15" s="79"/>
      <c r="F15" t="e">
        <f t="shared" ca="1" si="0"/>
        <v>#N/A</v>
      </c>
      <c r="G15" s="57"/>
      <c r="K15" s="28"/>
      <c r="L15" s="88"/>
    </row>
    <row r="16" spans="2:12" outlineLevel="1" x14ac:dyDescent="0.35">
      <c r="D16" s="28"/>
      <c r="K16" s="28"/>
    </row>
    <row r="17" spans="3:15" outlineLevel="1" x14ac:dyDescent="0.35">
      <c r="C17" t="str">
        <f>C15</f>
        <v>Total Shares after Series A round</v>
      </c>
      <c r="D17" s="28" t="s">
        <v>27</v>
      </c>
      <c r="E17" s="79"/>
      <c r="F17" t="e">
        <f ca="1">_xlfn.FORMULATEXT(E17)</f>
        <v>#N/A</v>
      </c>
      <c r="G17" s="83"/>
      <c r="K17" s="28"/>
      <c r="L17" s="88"/>
      <c r="N17" s="83"/>
    </row>
    <row r="18" spans="3:15" outlineLevel="1" x14ac:dyDescent="0.35">
      <c r="C18" t="str">
        <f>C8</f>
        <v>Stake demanded by new investors</v>
      </c>
      <c r="D18" s="28" t="s">
        <v>25</v>
      </c>
      <c r="E18" s="81"/>
      <c r="F18" t="e">
        <f ca="1">_xlfn.FORMULATEXT(E18)</f>
        <v>#N/A</v>
      </c>
      <c r="K18" s="28"/>
      <c r="L18" s="90"/>
    </row>
    <row r="19" spans="3:15" outlineLevel="1" x14ac:dyDescent="0.35">
      <c r="C19" t="s">
        <v>88</v>
      </c>
      <c r="D19" s="28" t="s">
        <v>27</v>
      </c>
      <c r="E19" s="79"/>
      <c r="F19" t="e">
        <f t="shared" ref="F19" ca="1" si="1">_xlfn.FORMULATEXT(E19)</f>
        <v>#N/A</v>
      </c>
      <c r="K19" s="28"/>
      <c r="L19" s="88"/>
    </row>
    <row r="20" spans="3:15" outlineLevel="1" x14ac:dyDescent="0.35">
      <c r="D20" s="28"/>
      <c r="K20" s="28"/>
    </row>
    <row r="21" spans="3:15" outlineLevel="1" x14ac:dyDescent="0.35">
      <c r="C21" t="str">
        <f>C15</f>
        <v>Total Shares after Series A round</v>
      </c>
      <c r="D21" s="28" t="s">
        <v>27</v>
      </c>
      <c r="E21" s="79"/>
      <c r="F21" t="e">
        <f ca="1">F15</f>
        <v>#N/A</v>
      </c>
      <c r="K21" s="28"/>
      <c r="L21" s="88"/>
    </row>
    <row r="22" spans="3:15" outlineLevel="1" x14ac:dyDescent="0.35">
      <c r="C22" t="str">
        <f>C10</f>
        <v>Post money valuation of the company</v>
      </c>
      <c r="D22" s="28" t="s">
        <v>22</v>
      </c>
      <c r="E22" s="79"/>
      <c r="F22" t="e">
        <f ca="1">F10</f>
        <v>#N/A</v>
      </c>
      <c r="K22" s="28"/>
      <c r="L22" s="88"/>
    </row>
    <row r="23" spans="3:15" outlineLevel="1" x14ac:dyDescent="0.35">
      <c r="C23" t="s">
        <v>84</v>
      </c>
      <c r="D23" s="28" t="s">
        <v>81</v>
      </c>
      <c r="E23" s="85"/>
      <c r="F23" t="e">
        <f ca="1">F11</f>
        <v>#N/A</v>
      </c>
      <c r="K23" s="28"/>
    </row>
    <row r="24" spans="3:15" outlineLevel="1" x14ac:dyDescent="0.35"/>
    <row r="25" spans="3:15" outlineLevel="1" x14ac:dyDescent="0.35"/>
    <row r="26" spans="3:15" outlineLevel="1" x14ac:dyDescent="0.35">
      <c r="C26" s="36"/>
      <c r="D26" s="37"/>
      <c r="E26" s="37" t="s">
        <v>85</v>
      </c>
      <c r="F26" s="38"/>
      <c r="G26" s="38"/>
      <c r="H26" s="38"/>
      <c r="J26" s="44"/>
      <c r="K26" s="91"/>
      <c r="L26" s="91"/>
      <c r="M26" s="92"/>
      <c r="N26" s="92"/>
    </row>
    <row r="27" spans="3:15" outlineLevel="1" x14ac:dyDescent="0.35">
      <c r="C27" s="39"/>
      <c r="D27" s="40"/>
      <c r="E27" s="40" t="s">
        <v>33</v>
      </c>
      <c r="F27" s="40"/>
      <c r="G27" s="39"/>
      <c r="H27" s="39"/>
      <c r="J27" s="43"/>
      <c r="K27" s="93"/>
      <c r="L27" s="93"/>
      <c r="M27" s="93"/>
      <c r="N27" s="43"/>
    </row>
    <row r="28" spans="3:15" outlineLevel="1" x14ac:dyDescent="0.35">
      <c r="C28" s="41" t="s">
        <v>35</v>
      </c>
      <c r="D28" s="42"/>
      <c r="E28" s="42" t="s">
        <v>36</v>
      </c>
      <c r="F28" s="42" t="s">
        <v>89</v>
      </c>
      <c r="G28" s="42" t="s">
        <v>38</v>
      </c>
      <c r="H28" s="42" t="s">
        <v>90</v>
      </c>
      <c r="J28" s="43"/>
      <c r="K28" s="93"/>
      <c r="L28" s="93"/>
      <c r="M28" s="93"/>
      <c r="N28" s="93"/>
    </row>
    <row r="29" spans="3:15" outlineLevel="1" x14ac:dyDescent="0.35">
      <c r="C29" s="43" t="s">
        <v>39</v>
      </c>
      <c r="D29" s="44"/>
      <c r="E29" s="44"/>
      <c r="F29" s="44"/>
      <c r="G29" s="44"/>
      <c r="J29" s="43"/>
      <c r="K29" s="44"/>
      <c r="L29" s="44"/>
      <c r="M29" s="44"/>
      <c r="N29" s="44"/>
    </row>
    <row r="30" spans="3:15" outlineLevel="1" x14ac:dyDescent="0.35">
      <c r="C30" s="32" t="s">
        <v>86</v>
      </c>
      <c r="D30" s="45"/>
      <c r="E30" s="64"/>
      <c r="F30" s="82"/>
      <c r="G30" s="62"/>
      <c r="H30" s="97"/>
      <c r="J30" s="32"/>
      <c r="K30" s="45"/>
      <c r="L30" s="46"/>
      <c r="M30" s="94"/>
      <c r="N30" s="31"/>
      <c r="O30" s="95"/>
    </row>
    <row r="31" spans="3:15" outlineLevel="1" x14ac:dyDescent="0.35">
      <c r="C31" s="32" t="s">
        <v>87</v>
      </c>
      <c r="D31" s="45"/>
      <c r="E31" s="98"/>
      <c r="F31" s="99"/>
      <c r="G31" s="100"/>
      <c r="H31" s="101"/>
      <c r="J31" s="32"/>
      <c r="K31" s="45"/>
      <c r="L31" s="46"/>
      <c r="M31" s="94"/>
      <c r="N31" s="31"/>
      <c r="O31" s="95"/>
    </row>
    <row r="32" spans="3:15" outlineLevel="1" x14ac:dyDescent="0.35">
      <c r="C32" s="47" t="s">
        <v>43</v>
      </c>
      <c r="D32" s="48"/>
      <c r="E32" s="96">
        <f>SUM(E30:E31)</f>
        <v>0</v>
      </c>
      <c r="F32" s="49"/>
      <c r="G32" s="96">
        <f>SUM(G30:G31)</f>
        <v>0</v>
      </c>
      <c r="J32" s="43"/>
      <c r="K32" s="96"/>
      <c r="L32" s="96"/>
      <c r="M32" s="49"/>
      <c r="N32" s="96"/>
    </row>
  </sheetData>
  <pageMargins left="0.7" right="0.7" top="0.75" bottom="0.75" header="0.3" footer="0.3"/>
  <pageSetup scale="42" orientation="portrait" horizontalDpi="1200" verticalDpi="1200" r:id="rId1"/>
  <ignoredErrors>
    <ignoredError sqref="F10:F2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A4DF7-48AD-4D3A-BBC6-8F8B06ACABC7}">
  <sheetPr>
    <pageSetUpPr autoPageBreaks="0"/>
  </sheetPr>
  <dimension ref="B3:O32"/>
  <sheetViews>
    <sheetView showGridLines="0" zoomScale="50" zoomScaleNormal="50" zoomScaleSheetLayoutView="100" workbookViewId="0">
      <selection activeCell="F30" sqref="F29:F30"/>
    </sheetView>
  </sheetViews>
  <sheetFormatPr defaultRowHeight="15.5" outlineLevelRow="1" outlineLevelCol="1" x14ac:dyDescent="0.35"/>
  <cols>
    <col min="1" max="2" width="2.58203125" customWidth="1"/>
    <col min="3" max="3" width="52.5" bestFit="1" customWidth="1"/>
    <col min="4" max="8" width="13.58203125" customWidth="1" outlineLevel="1"/>
    <col min="9" max="13" width="13.58203125" customWidth="1"/>
    <col min="14" max="15" width="14.58203125" customWidth="1"/>
    <col min="16" max="24" width="13.58203125" customWidth="1"/>
  </cols>
  <sheetData>
    <row r="3" spans="2:12" x14ac:dyDescent="0.35">
      <c r="B3" s="2" t="s">
        <v>32</v>
      </c>
      <c r="C3" s="2"/>
      <c r="D3" s="3" t="s">
        <v>26</v>
      </c>
      <c r="E3" s="3"/>
      <c r="F3" s="2"/>
      <c r="G3" s="2"/>
      <c r="H3" s="2"/>
      <c r="I3" s="2"/>
    </row>
    <row r="4" spans="2:12" outlineLevel="1" x14ac:dyDescent="0.35"/>
    <row r="5" spans="2:12" outlineLevel="1" x14ac:dyDescent="0.35">
      <c r="C5" t="s">
        <v>76</v>
      </c>
      <c r="D5" s="28" t="s">
        <v>27</v>
      </c>
      <c r="E5" s="33">
        <v>8000000</v>
      </c>
      <c r="K5" s="28"/>
      <c r="L5" s="86"/>
    </row>
    <row r="6" spans="2:12" outlineLevel="1" x14ac:dyDescent="0.35"/>
    <row r="7" spans="2:12" outlineLevel="1" x14ac:dyDescent="0.35">
      <c r="C7" t="s">
        <v>77</v>
      </c>
      <c r="D7" s="28" t="s">
        <v>22</v>
      </c>
      <c r="E7" s="33">
        <v>2000000</v>
      </c>
      <c r="K7" s="28"/>
      <c r="L7" s="86"/>
    </row>
    <row r="8" spans="2:12" outlineLevel="1" x14ac:dyDescent="0.35">
      <c r="C8" t="s">
        <v>78</v>
      </c>
      <c r="E8" s="78">
        <v>0.1</v>
      </c>
      <c r="L8" s="87"/>
    </row>
    <row r="9" spans="2:12" outlineLevel="1" x14ac:dyDescent="0.35"/>
    <row r="10" spans="2:12" outlineLevel="1" x14ac:dyDescent="0.35">
      <c r="C10" t="s">
        <v>79</v>
      </c>
      <c r="D10" s="28" t="s">
        <v>22</v>
      </c>
      <c r="E10" s="79">
        <f>E7 / E8</f>
        <v>20000000</v>
      </c>
      <c r="F10" t="str">
        <f ca="1">_xlfn.FORMULATEXT(E10)</f>
        <v>=E7 / E8</v>
      </c>
      <c r="K10" s="28"/>
      <c r="L10" s="88"/>
    </row>
    <row r="11" spans="2:12" outlineLevel="1" x14ac:dyDescent="0.35">
      <c r="C11" t="s">
        <v>80</v>
      </c>
      <c r="D11" s="28" t="s">
        <v>22</v>
      </c>
      <c r="E11" s="79">
        <f>E10 - E7</f>
        <v>18000000</v>
      </c>
      <c r="F11" t="str">
        <f ca="1">_xlfn.FORMULATEXT(E11)</f>
        <v>=E10 - E7</v>
      </c>
      <c r="K11" s="28"/>
      <c r="L11" s="88"/>
    </row>
    <row r="12" spans="2:12" outlineLevel="1" x14ac:dyDescent="0.35">
      <c r="D12" s="28"/>
      <c r="K12" s="28"/>
    </row>
    <row r="13" spans="2:12" outlineLevel="1" x14ac:dyDescent="0.35">
      <c r="C13" t="s">
        <v>82</v>
      </c>
      <c r="D13" s="28" t="s">
        <v>25</v>
      </c>
      <c r="E13" s="80">
        <f>1-E8</f>
        <v>0.9</v>
      </c>
      <c r="F13" t="str">
        <f ca="1">_xlfn.FORMULATEXT(E13)</f>
        <v>=1-E8</v>
      </c>
      <c r="K13" s="28"/>
      <c r="L13" s="89"/>
    </row>
    <row r="14" spans="2:12" outlineLevel="1" x14ac:dyDescent="0.35">
      <c r="C14" t="str">
        <f>C5</f>
        <v>Common Shares with Founders</v>
      </c>
      <c r="D14" s="28" t="s">
        <v>27</v>
      </c>
      <c r="E14" s="79">
        <f t="shared" ref="E14" si="0">E5</f>
        <v>8000000</v>
      </c>
      <c r="F14" t="str">
        <f t="shared" ref="F14:F15" ca="1" si="1">_xlfn.FORMULATEXT(E14)</f>
        <v>=E5</v>
      </c>
      <c r="K14" s="28"/>
      <c r="L14" s="88"/>
    </row>
    <row r="15" spans="2:12" outlineLevel="1" x14ac:dyDescent="0.35">
      <c r="C15" t="s">
        <v>83</v>
      </c>
      <c r="D15" s="28" t="s">
        <v>22</v>
      </c>
      <c r="E15" s="79">
        <f>E14 / E13</f>
        <v>8888888.8888888881</v>
      </c>
      <c r="F15" t="str">
        <f t="shared" ca="1" si="1"/>
        <v>=E14 / E13</v>
      </c>
      <c r="G15" s="57"/>
      <c r="K15" s="28"/>
      <c r="L15" s="88"/>
    </row>
    <row r="16" spans="2:12" outlineLevel="1" x14ac:dyDescent="0.35">
      <c r="D16" s="28"/>
      <c r="K16" s="28"/>
    </row>
    <row r="17" spans="3:15" outlineLevel="1" x14ac:dyDescent="0.35">
      <c r="C17" t="str">
        <f>C15</f>
        <v>Total Shares after Series A round</v>
      </c>
      <c r="D17" s="28" t="s">
        <v>27</v>
      </c>
      <c r="E17" s="79">
        <f t="shared" ref="E17" si="2">E15</f>
        <v>8888888.8888888881</v>
      </c>
      <c r="F17" t="str">
        <f ca="1">_xlfn.FORMULATEXT(E17)</f>
        <v>=E15</v>
      </c>
      <c r="G17" s="83"/>
      <c r="K17" s="28"/>
      <c r="L17" s="88"/>
      <c r="N17" s="83"/>
    </row>
    <row r="18" spans="3:15" outlineLevel="1" x14ac:dyDescent="0.35">
      <c r="C18" t="str">
        <f>C8</f>
        <v>Stake demanded by new investors</v>
      </c>
      <c r="D18" s="28" t="s">
        <v>25</v>
      </c>
      <c r="E18" s="81">
        <f t="shared" ref="E18" si="3">E8</f>
        <v>0.1</v>
      </c>
      <c r="F18" t="str">
        <f ca="1">_xlfn.FORMULATEXT(E18)</f>
        <v>=E8</v>
      </c>
      <c r="K18" s="28"/>
      <c r="L18" s="90"/>
    </row>
    <row r="19" spans="3:15" outlineLevel="1" x14ac:dyDescent="0.35">
      <c r="C19" t="s">
        <v>88</v>
      </c>
      <c r="D19" s="28" t="s">
        <v>27</v>
      </c>
      <c r="E19" s="79">
        <f>E17*E18</f>
        <v>888888.88888888888</v>
      </c>
      <c r="F19" t="str">
        <f t="shared" ref="F19" ca="1" si="4">_xlfn.FORMULATEXT(E19)</f>
        <v>=E17*E18</v>
      </c>
      <c r="K19" s="28"/>
      <c r="L19" s="88"/>
    </row>
    <row r="20" spans="3:15" outlineLevel="1" x14ac:dyDescent="0.35">
      <c r="D20" s="28"/>
      <c r="K20" s="28"/>
    </row>
    <row r="21" spans="3:15" outlineLevel="1" x14ac:dyDescent="0.35">
      <c r="C21" t="str">
        <f>C15</f>
        <v>Total Shares after Series A round</v>
      </c>
      <c r="D21" s="28" t="s">
        <v>27</v>
      </c>
      <c r="E21" s="79">
        <f>E15</f>
        <v>8888888.8888888881</v>
      </c>
      <c r="F21" t="str">
        <f ca="1">F15</f>
        <v>=E14 / E13</v>
      </c>
      <c r="K21" s="28"/>
      <c r="L21" s="88"/>
    </row>
    <row r="22" spans="3:15" outlineLevel="1" x14ac:dyDescent="0.35">
      <c r="C22" t="str">
        <f>C10</f>
        <v>Post money valuation of the company</v>
      </c>
      <c r="D22" s="28" t="s">
        <v>22</v>
      </c>
      <c r="E22" s="79">
        <f>E10</f>
        <v>20000000</v>
      </c>
      <c r="F22" t="str">
        <f ca="1">F10</f>
        <v>=E7 / E8</v>
      </c>
      <c r="K22" s="28"/>
      <c r="L22" s="88"/>
    </row>
    <row r="23" spans="3:15" outlineLevel="1" x14ac:dyDescent="0.35">
      <c r="C23" t="s">
        <v>84</v>
      </c>
      <c r="D23" s="28" t="s">
        <v>81</v>
      </c>
      <c r="E23" s="85">
        <f>E22 / E21</f>
        <v>2.25</v>
      </c>
      <c r="F23" t="str">
        <f ca="1">F11</f>
        <v>=E10 - E7</v>
      </c>
      <c r="K23" s="28"/>
    </row>
    <row r="24" spans="3:15" outlineLevel="1" x14ac:dyDescent="0.35"/>
    <row r="25" spans="3:15" outlineLevel="1" x14ac:dyDescent="0.35"/>
    <row r="26" spans="3:15" outlineLevel="1" x14ac:dyDescent="0.35">
      <c r="C26" s="36"/>
      <c r="D26" s="37"/>
      <c r="E26" s="37" t="s">
        <v>85</v>
      </c>
      <c r="F26" s="38"/>
      <c r="G26" s="38"/>
      <c r="H26" s="38"/>
      <c r="J26" s="44"/>
      <c r="K26" s="91"/>
      <c r="L26" s="91"/>
      <c r="M26" s="92"/>
      <c r="N26" s="92"/>
    </row>
    <row r="27" spans="3:15" outlineLevel="1" x14ac:dyDescent="0.35">
      <c r="C27" s="39"/>
      <c r="D27" s="40"/>
      <c r="E27" s="40" t="s">
        <v>33</v>
      </c>
      <c r="F27" s="40"/>
      <c r="G27" s="39"/>
      <c r="H27" s="39"/>
      <c r="J27" s="43"/>
      <c r="K27" s="93"/>
      <c r="L27" s="93"/>
      <c r="M27" s="93"/>
      <c r="N27" s="43"/>
    </row>
    <row r="28" spans="3:15" outlineLevel="1" x14ac:dyDescent="0.35">
      <c r="C28" s="41" t="s">
        <v>35</v>
      </c>
      <c r="D28" s="42"/>
      <c r="E28" s="42" t="s">
        <v>36</v>
      </c>
      <c r="F28" s="42" t="s">
        <v>89</v>
      </c>
      <c r="G28" s="42" t="s">
        <v>38</v>
      </c>
      <c r="H28" s="42" t="s">
        <v>90</v>
      </c>
      <c r="J28" s="43"/>
      <c r="K28" s="93"/>
      <c r="L28" s="93"/>
      <c r="M28" s="93"/>
      <c r="N28" s="93"/>
    </row>
    <row r="29" spans="3:15" outlineLevel="1" x14ac:dyDescent="0.35">
      <c r="C29" s="43" t="s">
        <v>39</v>
      </c>
      <c r="D29" s="44"/>
      <c r="E29" s="44"/>
      <c r="F29" s="44"/>
      <c r="G29" s="44"/>
      <c r="J29" s="43"/>
      <c r="K29" s="44"/>
      <c r="L29" s="44"/>
      <c r="M29" s="44"/>
      <c r="N29" s="44"/>
    </row>
    <row r="30" spans="3:15" outlineLevel="1" x14ac:dyDescent="0.35">
      <c r="C30" s="32" t="s">
        <v>86</v>
      </c>
      <c r="D30" s="45"/>
      <c r="E30" s="46">
        <f>E14</f>
        <v>8000000</v>
      </c>
      <c r="F30" s="82">
        <f>E23</f>
        <v>2.25</v>
      </c>
      <c r="G30" s="31">
        <f>E30*F30</f>
        <v>18000000</v>
      </c>
      <c r="H30" s="84">
        <f>G30 /$G$32</f>
        <v>0.9</v>
      </c>
      <c r="J30" s="32"/>
      <c r="K30" s="45"/>
      <c r="L30" s="46"/>
      <c r="M30" s="94"/>
      <c r="N30" s="31"/>
      <c r="O30" s="95"/>
    </row>
    <row r="31" spans="3:15" outlineLevel="1" x14ac:dyDescent="0.35">
      <c r="C31" s="32" t="s">
        <v>87</v>
      </c>
      <c r="D31" s="45"/>
      <c r="E31" s="46">
        <f>E19</f>
        <v>888888.88888888888</v>
      </c>
      <c r="F31" s="82">
        <f>F30</f>
        <v>2.25</v>
      </c>
      <c r="G31" s="31">
        <f>E31*F31</f>
        <v>2000000</v>
      </c>
      <c r="H31" s="84">
        <f t="shared" ref="H31" si="5">G31 /$G$32</f>
        <v>0.1</v>
      </c>
      <c r="J31" s="32"/>
      <c r="K31" s="45"/>
      <c r="L31" s="46"/>
      <c r="M31" s="94"/>
      <c r="N31" s="31"/>
      <c r="O31" s="95"/>
    </row>
    <row r="32" spans="3:15" outlineLevel="1" x14ac:dyDescent="0.35">
      <c r="C32" s="47" t="s">
        <v>43</v>
      </c>
      <c r="D32" s="48"/>
      <c r="E32" s="48">
        <f>SUM(E30:E31)</f>
        <v>8888888.8888888881</v>
      </c>
      <c r="F32" s="49"/>
      <c r="G32" s="48">
        <f>SUM(G30:G31)</f>
        <v>20000000</v>
      </c>
      <c r="J32" s="43"/>
      <c r="K32" s="96"/>
      <c r="L32" s="96"/>
      <c r="M32" s="49"/>
      <c r="N32" s="96"/>
    </row>
  </sheetData>
  <pageMargins left="0.7" right="0.7" top="0.75" bottom="0.75" header="0.3" footer="0.3"/>
  <pageSetup scale="42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835AF-2E74-447E-9A5C-8BA8AC1368C3}">
  <sheetPr>
    <pageSetUpPr autoPageBreaks="0"/>
  </sheetPr>
  <dimension ref="B2:M106"/>
  <sheetViews>
    <sheetView showGridLines="0" tabSelected="1" topLeftCell="A85" zoomScale="68" zoomScaleNormal="68" zoomScaleSheetLayoutView="100" workbookViewId="0">
      <selection activeCell="G95" sqref="G95"/>
    </sheetView>
  </sheetViews>
  <sheetFormatPr defaultRowHeight="15.5" outlineLevelRow="1" outlineLevelCol="1" x14ac:dyDescent="0.35"/>
  <cols>
    <col min="1" max="2" width="2.58203125" customWidth="1"/>
    <col min="3" max="3" width="52.5" bestFit="1" customWidth="1"/>
    <col min="4" max="8" width="13.58203125" customWidth="1" outlineLevel="1"/>
    <col min="9" max="13" width="13.58203125" customWidth="1"/>
    <col min="14" max="15" width="2.58203125" customWidth="1"/>
    <col min="16" max="24" width="13.58203125" customWidth="1"/>
  </cols>
  <sheetData>
    <row r="2" spans="2:9" ht="18.5" x14ac:dyDescent="0.45">
      <c r="B2" s="1" t="s">
        <v>31</v>
      </c>
    </row>
    <row r="3" spans="2:9" x14ac:dyDescent="0.35">
      <c r="B3" t="s">
        <v>0</v>
      </c>
    </row>
    <row r="5" spans="2:9" x14ac:dyDescent="0.35">
      <c r="B5" s="2" t="s">
        <v>32</v>
      </c>
      <c r="C5" s="2"/>
      <c r="D5" s="3" t="s">
        <v>26</v>
      </c>
      <c r="E5" s="3"/>
      <c r="F5" s="2"/>
      <c r="G5" s="2"/>
      <c r="H5" s="2"/>
      <c r="I5" s="2"/>
    </row>
    <row r="6" spans="2:9" outlineLevel="1" x14ac:dyDescent="0.35"/>
    <row r="7" spans="2:9" outlineLevel="1" x14ac:dyDescent="0.35">
      <c r="C7" t="s">
        <v>48</v>
      </c>
      <c r="D7" s="28" t="s">
        <v>27</v>
      </c>
      <c r="E7" s="33">
        <v>1200000</v>
      </c>
    </row>
    <row r="8" spans="2:9" outlineLevel="1" x14ac:dyDescent="0.35">
      <c r="C8" t="s">
        <v>49</v>
      </c>
      <c r="D8" s="28" t="s">
        <v>22</v>
      </c>
      <c r="E8" s="29" t="s">
        <v>15</v>
      </c>
    </row>
    <row r="9" spans="2:9" outlineLevel="1" x14ac:dyDescent="0.35"/>
    <row r="10" spans="2:9" outlineLevel="1" x14ac:dyDescent="0.35">
      <c r="C10" s="36"/>
      <c r="D10" s="37"/>
      <c r="E10" s="37" t="s">
        <v>47</v>
      </c>
      <c r="F10" s="38"/>
      <c r="G10" s="38"/>
      <c r="H10" s="44"/>
    </row>
    <row r="11" spans="2:9" outlineLevel="1" x14ac:dyDescent="0.35">
      <c r="C11" s="39"/>
      <c r="D11" s="40"/>
      <c r="E11" s="40" t="s">
        <v>33</v>
      </c>
      <c r="F11" s="40" t="s">
        <v>34</v>
      </c>
      <c r="G11" s="39"/>
    </row>
    <row r="12" spans="2:9" outlineLevel="1" x14ac:dyDescent="0.35">
      <c r="C12" s="41" t="s">
        <v>35</v>
      </c>
      <c r="D12" s="42"/>
      <c r="E12" s="42" t="s">
        <v>36</v>
      </c>
      <c r="F12" s="42" t="s">
        <v>37</v>
      </c>
      <c r="G12" s="42" t="s">
        <v>38</v>
      </c>
    </row>
    <row r="13" spans="2:9" outlineLevel="1" x14ac:dyDescent="0.35">
      <c r="C13" s="43" t="s">
        <v>39</v>
      </c>
      <c r="D13" s="44"/>
      <c r="E13" s="44"/>
      <c r="F13" s="44"/>
      <c r="G13" s="44"/>
    </row>
    <row r="14" spans="2:9" outlineLevel="1" x14ac:dyDescent="0.35">
      <c r="C14" s="32" t="s">
        <v>44</v>
      </c>
      <c r="D14" s="45"/>
      <c r="E14" s="46">
        <f>$E$7/COUNTA($C$14:$C$16)</f>
        <v>400000</v>
      </c>
      <c r="F14" s="60"/>
      <c r="G14" s="31" t="str">
        <f>IFERROR(F14*$E$8,"N/A")</f>
        <v>N/A</v>
      </c>
    </row>
    <row r="15" spans="2:9" outlineLevel="1" x14ac:dyDescent="0.35">
      <c r="C15" s="32" t="s">
        <v>45</v>
      </c>
      <c r="D15" s="45"/>
      <c r="E15" s="46">
        <f t="shared" ref="E15:E16" si="0">$E$7/COUNTA($C$14:$C$16)</f>
        <v>400000</v>
      </c>
      <c r="F15" s="60"/>
      <c r="G15" s="31" t="str">
        <f t="shared" ref="G15:G16" si="1">IFERROR(F15*$E$8,"N/A")</f>
        <v>N/A</v>
      </c>
    </row>
    <row r="16" spans="2:9" outlineLevel="1" x14ac:dyDescent="0.35">
      <c r="C16" s="32" t="s">
        <v>46</v>
      </c>
      <c r="D16" s="45"/>
      <c r="E16" s="46">
        <f t="shared" si="0"/>
        <v>400000</v>
      </c>
      <c r="F16" s="61"/>
      <c r="G16" s="31" t="str">
        <f t="shared" si="1"/>
        <v>N/A</v>
      </c>
    </row>
    <row r="17" spans="2:9" outlineLevel="1" x14ac:dyDescent="0.35">
      <c r="C17" s="47" t="s">
        <v>43</v>
      </c>
      <c r="D17" s="48"/>
      <c r="E17" s="48">
        <f>SUM(E14:E16)</f>
        <v>1200000</v>
      </c>
      <c r="F17" s="49">
        <f>SUM(F14:F16)</f>
        <v>0</v>
      </c>
      <c r="G17" s="50"/>
    </row>
    <row r="19" spans="2:9" x14ac:dyDescent="0.35">
      <c r="B19" s="2" t="s">
        <v>50</v>
      </c>
      <c r="C19" s="2"/>
      <c r="D19" s="3" t="s">
        <v>26</v>
      </c>
      <c r="E19" s="3"/>
      <c r="F19" s="2"/>
      <c r="G19" s="2"/>
      <c r="H19" s="2"/>
      <c r="I19" s="2"/>
    </row>
    <row r="20" spans="2:9" outlineLevel="1" x14ac:dyDescent="0.35"/>
    <row r="21" spans="2:9" outlineLevel="1" x14ac:dyDescent="0.35">
      <c r="C21" s="44" t="s">
        <v>21</v>
      </c>
      <c r="D21" s="28" t="s">
        <v>22</v>
      </c>
      <c r="E21" s="29">
        <v>2000000</v>
      </c>
    </row>
    <row r="22" spans="2:9" outlineLevel="1" x14ac:dyDescent="0.35">
      <c r="C22" s="44" t="s">
        <v>23</v>
      </c>
      <c r="D22" s="28" t="s">
        <v>22</v>
      </c>
      <c r="E22" s="30">
        <v>6000000</v>
      </c>
    </row>
    <row r="23" spans="2:9" outlineLevel="1" x14ac:dyDescent="0.35">
      <c r="C23" s="44" t="s">
        <v>24</v>
      </c>
      <c r="D23" s="28" t="s">
        <v>22</v>
      </c>
      <c r="E23" s="62"/>
    </row>
    <row r="24" spans="2:9" outlineLevel="1" x14ac:dyDescent="0.35">
      <c r="C24" s="44" t="s">
        <v>72</v>
      </c>
      <c r="D24" s="28" t="s">
        <v>22</v>
      </c>
      <c r="E24" s="63"/>
      <c r="F24" s="56"/>
    </row>
    <row r="25" spans="2:9" outlineLevel="1" x14ac:dyDescent="0.35">
      <c r="C25" s="44"/>
      <c r="D25" s="28"/>
      <c r="E25" s="31"/>
    </row>
    <row r="26" spans="2:9" outlineLevel="1" x14ac:dyDescent="0.35">
      <c r="C26" s="44" t="s">
        <v>54</v>
      </c>
      <c r="D26" s="28" t="s">
        <v>25</v>
      </c>
      <c r="E26" s="60"/>
      <c r="G26" s="56"/>
    </row>
    <row r="27" spans="2:9" outlineLevel="1" x14ac:dyDescent="0.35">
      <c r="C27" s="44" t="s">
        <v>53</v>
      </c>
      <c r="D27" s="28" t="s">
        <v>27</v>
      </c>
      <c r="E27" s="64"/>
    </row>
    <row r="28" spans="2:9" outlineLevel="1" x14ac:dyDescent="0.35">
      <c r="C28" s="44" t="s">
        <v>60</v>
      </c>
      <c r="D28" s="28" t="s">
        <v>27</v>
      </c>
      <c r="E28" s="65"/>
    </row>
    <row r="29" spans="2:9" outlineLevel="1" x14ac:dyDescent="0.35"/>
    <row r="30" spans="2:9" outlineLevel="1" x14ac:dyDescent="0.35">
      <c r="C30" t="s">
        <v>55</v>
      </c>
      <c r="D30" s="28" t="s">
        <v>25</v>
      </c>
      <c r="E30" s="51">
        <v>0.1</v>
      </c>
    </row>
    <row r="31" spans="2:9" outlineLevel="1" x14ac:dyDescent="0.35"/>
    <row r="32" spans="2:9" outlineLevel="1" x14ac:dyDescent="0.35">
      <c r="C32" s="55" t="s">
        <v>28</v>
      </c>
      <c r="D32" s="28" t="s">
        <v>29</v>
      </c>
      <c r="E32" s="35">
        <v>1</v>
      </c>
      <c r="G32" s="56"/>
    </row>
    <row r="33" spans="2:13" outlineLevel="1" x14ac:dyDescent="0.35">
      <c r="C33" s="55" t="s">
        <v>30</v>
      </c>
      <c r="D33" s="28" t="s">
        <v>22</v>
      </c>
      <c r="E33" s="62"/>
      <c r="G33" s="56"/>
    </row>
    <row r="34" spans="2:13" outlineLevel="1" x14ac:dyDescent="0.35">
      <c r="C34" s="55"/>
      <c r="D34" s="28"/>
      <c r="E34" s="31"/>
    </row>
    <row r="35" spans="2:13" outlineLevel="1" x14ac:dyDescent="0.35">
      <c r="C35" s="36"/>
      <c r="D35" s="37"/>
      <c r="E35" s="37" t="s">
        <v>51</v>
      </c>
      <c r="F35" s="38"/>
      <c r="G35" s="38"/>
      <c r="I35" s="37" t="s">
        <v>52</v>
      </c>
      <c r="J35" s="38"/>
      <c r="K35" s="38"/>
      <c r="L35" s="38"/>
      <c r="M35" s="38"/>
    </row>
    <row r="36" spans="2:13" outlineLevel="1" x14ac:dyDescent="0.35">
      <c r="C36" s="39"/>
      <c r="D36" s="40"/>
      <c r="E36" s="40" t="s">
        <v>33</v>
      </c>
      <c r="F36" s="40" t="s">
        <v>34</v>
      </c>
      <c r="G36" s="39"/>
      <c r="I36" s="40" t="s">
        <v>33</v>
      </c>
      <c r="J36" s="40" t="s">
        <v>61</v>
      </c>
      <c r="K36" s="40" t="s">
        <v>62</v>
      </c>
      <c r="L36" s="40" t="s">
        <v>34</v>
      </c>
      <c r="M36" s="39"/>
    </row>
    <row r="37" spans="2:13" outlineLevel="1" x14ac:dyDescent="0.35">
      <c r="C37" s="41" t="s">
        <v>35</v>
      </c>
      <c r="D37" s="42"/>
      <c r="E37" s="42" t="s">
        <v>36</v>
      </c>
      <c r="F37" s="42" t="s">
        <v>37</v>
      </c>
      <c r="G37" s="42" t="s">
        <v>38</v>
      </c>
      <c r="I37" s="42" t="s">
        <v>36</v>
      </c>
      <c r="J37" s="42" t="s">
        <v>36</v>
      </c>
      <c r="K37" s="42" t="s">
        <v>36</v>
      </c>
      <c r="L37" s="42" t="s">
        <v>37</v>
      </c>
      <c r="M37" s="42" t="s">
        <v>38</v>
      </c>
    </row>
    <row r="38" spans="2:13" outlineLevel="1" x14ac:dyDescent="0.35">
      <c r="C38" s="43" t="str">
        <f>$C$13</f>
        <v>Management:</v>
      </c>
      <c r="D38" s="44"/>
      <c r="E38" s="44"/>
      <c r="F38" s="44"/>
      <c r="G38" s="44"/>
      <c r="I38" s="44"/>
      <c r="L38" s="44"/>
      <c r="M38" s="44"/>
    </row>
    <row r="39" spans="2:13" outlineLevel="1" x14ac:dyDescent="0.35">
      <c r="C39" s="32" t="s">
        <v>74</v>
      </c>
      <c r="D39" s="45"/>
      <c r="E39" s="64"/>
      <c r="F39" s="60"/>
      <c r="G39" s="66"/>
      <c r="I39" s="64"/>
      <c r="J39" s="67"/>
      <c r="K39" s="64"/>
      <c r="L39" s="60"/>
      <c r="M39" s="66"/>
    </row>
    <row r="40" spans="2:13" outlineLevel="1" x14ac:dyDescent="0.35">
      <c r="C40" s="32"/>
      <c r="D40" s="45"/>
      <c r="E40" s="46"/>
      <c r="F40" s="34"/>
      <c r="G40" s="31"/>
      <c r="I40" s="46"/>
      <c r="K40" s="46"/>
      <c r="L40" s="34"/>
      <c r="M40" s="31"/>
    </row>
    <row r="41" spans="2:13" outlineLevel="1" x14ac:dyDescent="0.35">
      <c r="C41" s="52" t="s">
        <v>41</v>
      </c>
      <c r="D41" s="45"/>
      <c r="E41" s="46"/>
      <c r="F41" s="34"/>
      <c r="G41" s="31"/>
      <c r="I41" s="46"/>
      <c r="K41" s="46"/>
      <c r="L41" s="34"/>
      <c r="M41" s="31"/>
    </row>
    <row r="42" spans="2:13" outlineLevel="1" x14ac:dyDescent="0.35">
      <c r="C42" s="32" t="s">
        <v>42</v>
      </c>
      <c r="D42" s="45"/>
      <c r="E42" s="64"/>
      <c r="F42" s="60"/>
      <c r="G42" s="62"/>
      <c r="I42" s="64"/>
      <c r="J42" s="67"/>
      <c r="K42" s="64"/>
      <c r="L42" s="60"/>
      <c r="M42" s="62"/>
    </row>
    <row r="43" spans="2:13" outlineLevel="1" x14ac:dyDescent="0.35">
      <c r="C43" s="32"/>
      <c r="D43" s="45"/>
      <c r="E43" s="46"/>
      <c r="F43" s="34"/>
      <c r="G43" s="31"/>
      <c r="I43" s="46"/>
      <c r="K43" s="46"/>
      <c r="L43" s="34"/>
      <c r="M43" s="31"/>
    </row>
    <row r="44" spans="2:13" outlineLevel="1" x14ac:dyDescent="0.35">
      <c r="C44" s="43" t="s">
        <v>40</v>
      </c>
      <c r="D44" s="45"/>
      <c r="E44" s="46"/>
      <c r="F44" s="34"/>
      <c r="G44" s="31"/>
      <c r="I44" s="46"/>
      <c r="K44" s="46"/>
      <c r="L44" s="34"/>
      <c r="M44" s="31"/>
    </row>
    <row r="45" spans="2:13" outlineLevel="1" x14ac:dyDescent="0.35">
      <c r="C45" s="32" t="s">
        <v>64</v>
      </c>
      <c r="D45" s="45"/>
      <c r="E45" s="67"/>
      <c r="F45" s="61"/>
      <c r="G45" s="62"/>
      <c r="I45" s="64"/>
      <c r="J45" s="64"/>
      <c r="K45" s="64"/>
      <c r="L45" s="61"/>
      <c r="M45" s="62"/>
    </row>
    <row r="46" spans="2:13" outlineLevel="1" x14ac:dyDescent="0.35">
      <c r="C46" s="47" t="s">
        <v>43</v>
      </c>
      <c r="D46" s="48"/>
      <c r="E46" s="48">
        <f>SUM(E39:E45)</f>
        <v>0</v>
      </c>
      <c r="F46" s="49">
        <f>SUM(F39:F45)</f>
        <v>0</v>
      </c>
      <c r="G46" s="50">
        <f>SUM(G39:G45)</f>
        <v>0</v>
      </c>
      <c r="I46" s="48">
        <f>SUM(I39:I45)</f>
        <v>0</v>
      </c>
      <c r="J46" s="48">
        <f>SUM(J39:J45)</f>
        <v>0</v>
      </c>
      <c r="K46" s="48">
        <f>SUM(K39:K45)</f>
        <v>0</v>
      </c>
      <c r="L46" s="49">
        <f>SUM(L39:L45)</f>
        <v>0</v>
      </c>
      <c r="M46" s="50">
        <f>SUM(M39:M45)</f>
        <v>0</v>
      </c>
    </row>
    <row r="48" spans="2:13" x14ac:dyDescent="0.35">
      <c r="B48" s="2" t="s">
        <v>56</v>
      </c>
      <c r="C48" s="2"/>
      <c r="D48" s="3" t="s">
        <v>26</v>
      </c>
      <c r="E48" s="3"/>
      <c r="F48" s="2"/>
      <c r="G48" s="2"/>
      <c r="H48" s="2"/>
      <c r="I48" s="2"/>
    </row>
    <row r="49" spans="3:12" outlineLevel="1" x14ac:dyDescent="0.35"/>
    <row r="50" spans="3:12" outlineLevel="1" x14ac:dyDescent="0.35">
      <c r="C50" s="44" t="s">
        <v>21</v>
      </c>
      <c r="D50" s="28" t="s">
        <v>22</v>
      </c>
      <c r="E50" s="29">
        <v>5000000</v>
      </c>
    </row>
    <row r="51" spans="3:12" outlineLevel="1" x14ac:dyDescent="0.35">
      <c r="C51" s="44" t="s">
        <v>23</v>
      </c>
      <c r="D51" s="28" t="s">
        <v>22</v>
      </c>
      <c r="E51" s="30">
        <v>15000000</v>
      </c>
    </row>
    <row r="52" spans="3:12" outlineLevel="1" x14ac:dyDescent="0.35">
      <c r="C52" s="44" t="s">
        <v>24</v>
      </c>
      <c r="D52" s="28" t="s">
        <v>22</v>
      </c>
      <c r="E52" s="62"/>
      <c r="G52" s="8"/>
    </row>
    <row r="53" spans="3:12" outlineLevel="1" x14ac:dyDescent="0.35">
      <c r="C53" s="44" t="s">
        <v>73</v>
      </c>
      <c r="D53" s="28" t="s">
        <v>22</v>
      </c>
      <c r="E53" s="63"/>
      <c r="F53" s="56"/>
    </row>
    <row r="54" spans="3:12" outlineLevel="1" x14ac:dyDescent="0.35">
      <c r="C54" s="44"/>
      <c r="D54" s="28"/>
      <c r="E54" s="31"/>
    </row>
    <row r="55" spans="3:12" outlineLevel="1" x14ac:dyDescent="0.35">
      <c r="C55" s="44" t="s">
        <v>63</v>
      </c>
      <c r="D55" s="28" t="s">
        <v>25</v>
      </c>
      <c r="E55" s="60"/>
    </row>
    <row r="56" spans="3:12" outlineLevel="1" x14ac:dyDescent="0.35">
      <c r="C56" s="44" t="s">
        <v>68</v>
      </c>
      <c r="D56" s="28" t="s">
        <v>25</v>
      </c>
      <c r="E56" s="51">
        <v>0.2</v>
      </c>
    </row>
    <row r="57" spans="3:12" outlineLevel="1" x14ac:dyDescent="0.35">
      <c r="C57" s="44" t="s">
        <v>69</v>
      </c>
      <c r="D57" s="28" t="s">
        <v>25</v>
      </c>
      <c r="E57" s="60"/>
    </row>
    <row r="58" spans="3:12" outlineLevel="1" x14ac:dyDescent="0.35">
      <c r="C58" s="44" t="s">
        <v>53</v>
      </c>
      <c r="D58" s="28" t="s">
        <v>27</v>
      </c>
      <c r="E58" s="64"/>
      <c r="G58" s="59">
        <f>E79 / (E56+E57)</f>
        <v>0</v>
      </c>
    </row>
    <row r="59" spans="3:12" outlineLevel="1" x14ac:dyDescent="0.35">
      <c r="C59" s="44"/>
      <c r="D59" s="28"/>
      <c r="E59" s="46"/>
    </row>
    <row r="60" spans="3:12" outlineLevel="1" x14ac:dyDescent="0.35">
      <c r="C60" s="44" t="s">
        <v>59</v>
      </c>
      <c r="D60" s="28" t="s">
        <v>27</v>
      </c>
      <c r="E60" s="65"/>
    </row>
    <row r="61" spans="3:12" outlineLevel="1" x14ac:dyDescent="0.35">
      <c r="C61" s="44" t="s">
        <v>70</v>
      </c>
      <c r="D61" s="28" t="s">
        <v>27</v>
      </c>
      <c r="E61" s="65"/>
    </row>
    <row r="62" spans="3:12" outlineLevel="1" x14ac:dyDescent="0.35">
      <c r="C62" s="44" t="s">
        <v>75</v>
      </c>
      <c r="D62" s="28" t="s">
        <v>27</v>
      </c>
      <c r="E62" s="65"/>
      <c r="L62" s="58"/>
    </row>
    <row r="63" spans="3:12" outlineLevel="1" x14ac:dyDescent="0.35">
      <c r="C63" s="44"/>
      <c r="D63" s="28"/>
      <c r="E63" s="34"/>
      <c r="L63" s="58"/>
    </row>
    <row r="64" spans="3:12" outlineLevel="1" x14ac:dyDescent="0.35">
      <c r="C64" s="55" t="s">
        <v>28</v>
      </c>
      <c r="D64" s="28" t="s">
        <v>29</v>
      </c>
      <c r="E64" s="35">
        <v>1</v>
      </c>
      <c r="G64" s="53"/>
    </row>
    <row r="65" spans="3:13" outlineLevel="1" x14ac:dyDescent="0.35">
      <c r="C65" s="55" t="s">
        <v>30</v>
      </c>
      <c r="D65" s="28" t="s">
        <v>22</v>
      </c>
      <c r="E65" s="62"/>
    </row>
    <row r="66" spans="3:13" outlineLevel="1" x14ac:dyDescent="0.35"/>
    <row r="67" spans="3:13" outlineLevel="1" x14ac:dyDescent="0.35">
      <c r="C67" s="36"/>
      <c r="D67" s="37"/>
      <c r="E67" s="37" t="s">
        <v>57</v>
      </c>
      <c r="F67" s="38"/>
      <c r="G67" s="38"/>
      <c r="I67" s="37" t="s">
        <v>58</v>
      </c>
      <c r="J67" s="38"/>
      <c r="K67" s="38"/>
      <c r="L67" s="38"/>
      <c r="M67" s="38"/>
    </row>
    <row r="68" spans="3:13" outlineLevel="1" x14ac:dyDescent="0.35">
      <c r="C68" s="39"/>
      <c r="D68" s="40"/>
      <c r="E68" s="40" t="s">
        <v>33</v>
      </c>
      <c r="F68" s="40" t="s">
        <v>34</v>
      </c>
      <c r="G68" s="39"/>
      <c r="I68" s="40" t="s">
        <v>33</v>
      </c>
      <c r="J68" s="40" t="s">
        <v>61</v>
      </c>
      <c r="K68" s="40" t="s">
        <v>62</v>
      </c>
      <c r="L68" s="40" t="s">
        <v>34</v>
      </c>
      <c r="M68" s="39"/>
    </row>
    <row r="69" spans="3:13" outlineLevel="1" x14ac:dyDescent="0.35">
      <c r="C69" s="41" t="s">
        <v>35</v>
      </c>
      <c r="D69" s="42"/>
      <c r="E69" s="42" t="s">
        <v>36</v>
      </c>
      <c r="F69" s="42" t="s">
        <v>37</v>
      </c>
      <c r="G69" s="42" t="s">
        <v>38</v>
      </c>
      <c r="I69" s="42" t="s">
        <v>36</v>
      </c>
      <c r="J69" s="42" t="s">
        <v>36</v>
      </c>
      <c r="K69" s="42" t="s">
        <v>36</v>
      </c>
      <c r="L69" s="42" t="s">
        <v>37</v>
      </c>
      <c r="M69" s="42" t="s">
        <v>38</v>
      </c>
    </row>
    <row r="70" spans="3:13" outlineLevel="1" x14ac:dyDescent="0.35">
      <c r="C70" s="43" t="str">
        <f>$C$13</f>
        <v>Management:</v>
      </c>
      <c r="D70" s="44"/>
      <c r="E70" s="44"/>
      <c r="F70" s="44"/>
      <c r="G70" s="44"/>
      <c r="I70" s="44"/>
      <c r="L70" s="44"/>
      <c r="M70" s="44"/>
    </row>
    <row r="71" spans="3:13" outlineLevel="1" x14ac:dyDescent="0.35">
      <c r="C71" s="32" t="s">
        <v>74</v>
      </c>
      <c r="D71" s="45"/>
      <c r="E71" s="64"/>
      <c r="F71" s="60"/>
      <c r="G71" s="66"/>
      <c r="I71" s="64"/>
      <c r="J71" s="67"/>
      <c r="K71" s="64"/>
      <c r="L71" s="60"/>
      <c r="M71" s="66"/>
    </row>
    <row r="72" spans="3:13" outlineLevel="1" x14ac:dyDescent="0.35">
      <c r="C72" s="32"/>
      <c r="D72" s="45"/>
      <c r="E72" s="46"/>
      <c r="F72" s="34"/>
      <c r="G72" s="31"/>
      <c r="I72" s="46"/>
      <c r="L72" s="34"/>
      <c r="M72" s="31"/>
    </row>
    <row r="73" spans="3:13" outlineLevel="1" x14ac:dyDescent="0.35">
      <c r="C73" s="52" t="s">
        <v>41</v>
      </c>
      <c r="D73" s="45"/>
      <c r="E73" s="46"/>
      <c r="F73" s="34"/>
      <c r="G73" s="31"/>
      <c r="I73" s="46"/>
      <c r="L73" s="34"/>
      <c r="M73" s="31"/>
    </row>
    <row r="74" spans="3:13" outlineLevel="1" x14ac:dyDescent="0.35">
      <c r="C74" s="32" t="s">
        <v>42</v>
      </c>
      <c r="D74" s="45"/>
      <c r="E74" s="64"/>
      <c r="F74" s="60"/>
      <c r="G74" s="62"/>
      <c r="I74" s="64"/>
      <c r="J74" s="64"/>
      <c r="K74" s="64"/>
      <c r="L74" s="60"/>
      <c r="M74" s="62"/>
    </row>
    <row r="75" spans="3:13" outlineLevel="1" x14ac:dyDescent="0.35">
      <c r="C75" s="32"/>
      <c r="D75" s="45"/>
      <c r="E75" s="46"/>
      <c r="F75" s="34"/>
      <c r="G75" s="31"/>
      <c r="I75" s="46"/>
      <c r="L75" s="34"/>
      <c r="M75" s="31"/>
    </row>
    <row r="76" spans="3:13" outlineLevel="1" x14ac:dyDescent="0.35">
      <c r="C76" s="43" t="s">
        <v>40</v>
      </c>
      <c r="D76" s="45"/>
      <c r="E76" s="46"/>
      <c r="F76" s="34"/>
      <c r="G76" s="31"/>
      <c r="I76" s="46"/>
      <c r="L76" s="34"/>
      <c r="M76" s="31"/>
    </row>
    <row r="77" spans="3:13" outlineLevel="1" x14ac:dyDescent="0.35">
      <c r="C77" s="32" t="s">
        <v>64</v>
      </c>
      <c r="D77" s="45"/>
      <c r="E77" s="68"/>
      <c r="F77" s="60"/>
      <c r="G77" s="62"/>
      <c r="I77" s="64"/>
      <c r="J77" s="67"/>
      <c r="K77" s="64"/>
      <c r="L77" s="60"/>
      <c r="M77" s="62"/>
    </row>
    <row r="78" spans="3:13" outlineLevel="1" x14ac:dyDescent="0.35">
      <c r="C78" s="32" t="s">
        <v>65</v>
      </c>
      <c r="D78" s="45"/>
      <c r="E78" s="67"/>
      <c r="F78" s="61"/>
      <c r="G78" s="62"/>
      <c r="I78" s="64"/>
      <c r="J78" s="64"/>
      <c r="K78" s="64"/>
      <c r="L78" s="61"/>
      <c r="M78" s="62"/>
    </row>
    <row r="79" spans="3:13" outlineLevel="1" x14ac:dyDescent="0.35">
      <c r="C79" s="47" t="s">
        <v>43</v>
      </c>
      <c r="D79" s="48"/>
      <c r="E79" s="48">
        <f>SUM(E71:E78)</f>
        <v>0</v>
      </c>
      <c r="F79" s="49">
        <f>SUM(F71:F78)</f>
        <v>0</v>
      </c>
      <c r="G79" s="50">
        <f>SUM(G71:G78)</f>
        <v>0</v>
      </c>
      <c r="I79" s="48">
        <f>SUM(I71:I78)</f>
        <v>0</v>
      </c>
      <c r="J79" s="48">
        <f>SUM(J71:J78)</f>
        <v>0</v>
      </c>
      <c r="K79" s="48">
        <f>SUM(K71:K78)</f>
        <v>0</v>
      </c>
      <c r="L79" s="49">
        <f>SUM(L71:L78)</f>
        <v>0</v>
      </c>
      <c r="M79" s="50">
        <f>SUM(M71:M78)</f>
        <v>0</v>
      </c>
    </row>
    <row r="81" spans="2:12" x14ac:dyDescent="0.35">
      <c r="B81" s="2" t="s">
        <v>71</v>
      </c>
      <c r="C81" s="2"/>
      <c r="D81" s="3"/>
      <c r="E81" s="3"/>
      <c r="F81" s="2"/>
      <c r="G81" s="2"/>
      <c r="H81" s="2"/>
      <c r="I81" s="2"/>
      <c r="J81" s="18"/>
      <c r="K81" s="18"/>
      <c r="L81" s="18"/>
    </row>
    <row r="82" spans="2:12" outlineLevel="1" x14ac:dyDescent="0.35">
      <c r="E82" s="54"/>
    </row>
    <row r="83" spans="2:12" outlineLevel="1" x14ac:dyDescent="0.35">
      <c r="C83" t="s">
        <v>4</v>
      </c>
      <c r="D83" s="4"/>
      <c r="E83" s="5">
        <v>18000000</v>
      </c>
    </row>
    <row r="84" spans="2:12" outlineLevel="1" x14ac:dyDescent="0.35"/>
    <row r="85" spans="2:12" outlineLevel="1" x14ac:dyDescent="0.35">
      <c r="C85" s="19"/>
      <c r="D85" s="19"/>
      <c r="E85" s="19"/>
      <c r="F85" s="20" t="s">
        <v>2</v>
      </c>
      <c r="G85" s="19"/>
      <c r="H85" s="20" t="s">
        <v>9</v>
      </c>
      <c r="I85" s="20" t="s">
        <v>11</v>
      </c>
    </row>
    <row r="86" spans="2:12" outlineLevel="1" x14ac:dyDescent="0.35">
      <c r="C86" s="22" t="s">
        <v>7</v>
      </c>
      <c r="D86" s="22"/>
      <c r="E86" s="21" t="s">
        <v>5</v>
      </c>
      <c r="F86" s="21" t="s">
        <v>6</v>
      </c>
      <c r="G86" s="21" t="s">
        <v>8</v>
      </c>
      <c r="H86" s="21" t="s">
        <v>10</v>
      </c>
      <c r="I86" s="21" t="s">
        <v>12</v>
      </c>
    </row>
    <row r="87" spans="2:12" outlineLevel="1" x14ac:dyDescent="0.35">
      <c r="C87" s="9" t="s">
        <v>64</v>
      </c>
      <c r="D87" s="4"/>
      <c r="E87" s="69"/>
      <c r="F87" s="69"/>
      <c r="G87" s="70"/>
      <c r="H87" s="71"/>
      <c r="I87" s="71"/>
    </row>
    <row r="88" spans="2:12" outlineLevel="1" x14ac:dyDescent="0.35">
      <c r="C88" s="9" t="s">
        <v>65</v>
      </c>
      <c r="D88" s="4"/>
      <c r="E88" s="72"/>
      <c r="F88" s="72"/>
      <c r="G88" s="70"/>
      <c r="H88" s="73"/>
      <c r="I88" s="73"/>
    </row>
    <row r="89" spans="2:12" outlineLevel="1" x14ac:dyDescent="0.35">
      <c r="C89" s="9" t="s">
        <v>16</v>
      </c>
      <c r="D89" s="24"/>
      <c r="E89" s="27" t="s">
        <v>15</v>
      </c>
      <c r="F89" s="12" t="s">
        <v>15</v>
      </c>
      <c r="G89" s="70"/>
      <c r="H89" s="73"/>
      <c r="I89" s="12" t="s">
        <v>15</v>
      </c>
    </row>
    <row r="90" spans="2:12" outlineLevel="1" x14ac:dyDescent="0.35">
      <c r="C90" s="10" t="s">
        <v>1</v>
      </c>
      <c r="D90" s="4"/>
      <c r="E90" s="16">
        <f>SUM(E87:E89)</f>
        <v>0</v>
      </c>
      <c r="F90" s="16">
        <f>SUM(F87:F89)</f>
        <v>0</v>
      </c>
      <c r="G90" s="14">
        <f>SUM(G87:G89)</f>
        <v>0</v>
      </c>
      <c r="H90" s="16">
        <f>SUM(H87:H89)</f>
        <v>0</v>
      </c>
      <c r="I90" s="11"/>
    </row>
    <row r="91" spans="2:12" outlineLevel="1" x14ac:dyDescent="0.35">
      <c r="G91" s="13"/>
    </row>
    <row r="92" spans="2:12" outlineLevel="1" x14ac:dyDescent="0.35">
      <c r="C92" s="15" t="s">
        <v>3</v>
      </c>
      <c r="D92" s="4"/>
      <c r="E92" s="73"/>
    </row>
    <row r="93" spans="2:12" outlineLevel="1" x14ac:dyDescent="0.35">
      <c r="C93" s="9" t="s">
        <v>13</v>
      </c>
      <c r="D93" s="4"/>
      <c r="E93" s="73"/>
      <c r="G93" s="57"/>
    </row>
    <row r="94" spans="2:12" outlineLevel="1" x14ac:dyDescent="0.35">
      <c r="C94" s="25" t="s">
        <v>67</v>
      </c>
      <c r="D94" s="23"/>
      <c r="E94" s="74"/>
      <c r="G94" s="8"/>
    </row>
    <row r="95" spans="2:12" outlineLevel="1" x14ac:dyDescent="0.35">
      <c r="C95" s="9" t="s">
        <v>66</v>
      </c>
      <c r="D95" s="4"/>
      <c r="E95" s="8" t="e">
        <f>IF(-E93&lt;=F88,-MIN(MAX(F87,G87/(G87+G89)*E94),E94),-MIN(MAX(F87,H87),E94))</f>
        <v>#DIV/0!</v>
      </c>
      <c r="G95" s="7"/>
    </row>
    <row r="96" spans="2:12" outlineLevel="1" x14ac:dyDescent="0.35">
      <c r="C96" s="25" t="s">
        <v>14</v>
      </c>
      <c r="D96" s="23"/>
      <c r="E96" s="16" t="e">
        <f>SUM(E94:E95)</f>
        <v>#DIV/0!</v>
      </c>
    </row>
    <row r="97" spans="3:9" outlineLevel="1" x14ac:dyDescent="0.35"/>
    <row r="98" spans="3:9" outlineLevel="1" x14ac:dyDescent="0.35">
      <c r="C98" s="19"/>
      <c r="D98" s="19"/>
      <c r="E98" s="19"/>
      <c r="F98" s="20"/>
      <c r="G98" s="20" t="s">
        <v>17</v>
      </c>
      <c r="H98" s="20"/>
      <c r="I98" s="20"/>
    </row>
    <row r="99" spans="3:9" outlineLevel="1" x14ac:dyDescent="0.35">
      <c r="C99" s="22" t="s">
        <v>19</v>
      </c>
      <c r="D99" s="22"/>
      <c r="E99" s="21" t="s">
        <v>5</v>
      </c>
      <c r="F99" s="21"/>
      <c r="G99" s="21" t="s">
        <v>18</v>
      </c>
      <c r="H99" s="21" t="s">
        <v>20</v>
      </c>
      <c r="I99" s="21"/>
    </row>
    <row r="100" spans="3:9" outlineLevel="1" x14ac:dyDescent="0.35">
      <c r="C100" s="9" t="str">
        <f>$C$87</f>
        <v>Seed Investors:</v>
      </c>
      <c r="D100" s="4"/>
      <c r="E100" s="73"/>
      <c r="F100" s="6"/>
      <c r="G100" s="70"/>
      <c r="H100" s="75"/>
      <c r="I100" s="6"/>
    </row>
    <row r="101" spans="3:9" outlineLevel="1" x14ac:dyDescent="0.35">
      <c r="C101" s="9" t="str">
        <f>$C$88</f>
        <v>Series A Investors:</v>
      </c>
      <c r="D101" s="4"/>
      <c r="E101" s="73"/>
      <c r="F101" s="8"/>
      <c r="G101" s="70"/>
      <c r="H101" s="75"/>
      <c r="I101" s="8"/>
    </row>
    <row r="102" spans="3:9" outlineLevel="1" x14ac:dyDescent="0.35">
      <c r="C102" s="9" t="str">
        <f>$C$89</f>
        <v>Common Shareholders (Founders/Employees):</v>
      </c>
      <c r="D102" s="24"/>
      <c r="E102" s="73"/>
      <c r="F102" s="12"/>
      <c r="G102" s="70"/>
      <c r="H102" s="26" t="s">
        <v>15</v>
      </c>
      <c r="I102" s="12"/>
    </row>
    <row r="103" spans="3:9" outlineLevel="1" x14ac:dyDescent="0.35">
      <c r="C103" s="10" t="s">
        <v>1</v>
      </c>
      <c r="D103" s="4"/>
      <c r="E103" s="74"/>
      <c r="F103" s="11"/>
      <c r="G103" s="76"/>
      <c r="H103" s="77"/>
      <c r="I103" s="11"/>
    </row>
    <row r="106" spans="3:9" x14ac:dyDescent="0.35">
      <c r="H106" s="17"/>
    </row>
  </sheetData>
  <dataValidations disablePrompts="1" count="1">
    <dataValidation type="decimal" allowBlank="1" showInputMessage="1" showErrorMessage="1" sqref="E30" xr:uid="{8415F5A3-4BA5-4338-8088-9C961237919E}">
      <formula1>0</formula1>
      <formula2>1</formula2>
    </dataValidation>
  </dataValidations>
  <pageMargins left="0.7" right="0.7" top="0.75" bottom="0.75" header="0.3" footer="0.3"/>
  <pageSetup scale="42" orientation="portrait" horizontalDpi="1200" verticalDpi="1200" r:id="rId1"/>
  <rowBreaks count="1" manualBreakCount="1">
    <brk id="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Cap table Basics Ex</vt:lpstr>
      <vt:lpstr>Cap table Basics Sol</vt:lpstr>
      <vt:lpstr>Simple_Cap_Table</vt:lpstr>
      <vt:lpstr>'Cap table Basics Ex'!Print_Area</vt:lpstr>
      <vt:lpstr>'Cap table Basics Sol'!Print_Area</vt:lpstr>
      <vt:lpstr>Simple_Cap_Table!Print_Area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BIWS</dc:creator>
  <cp:lastModifiedBy>Karan Sharma, CFA</cp:lastModifiedBy>
  <dcterms:created xsi:type="dcterms:W3CDTF">2022-04-07T18:15:30Z</dcterms:created>
  <dcterms:modified xsi:type="dcterms:W3CDTF">2024-11-21T20:19:26Z</dcterms:modified>
</cp:coreProperties>
</file>