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VC\"/>
    </mc:Choice>
  </mc:AlternateContent>
  <xr:revisionPtr revIDLastSave="0" documentId="13_ncr:1_{2BF0F4D3-590A-4335-8DB0-620C75AEE365}" xr6:coauthVersionLast="47" xr6:coauthVersionMax="47" xr10:uidLastSave="{00000000-0000-0000-0000-000000000000}"/>
  <bookViews>
    <workbookView xWindow="-110" yWindow="-110" windowWidth="19420" windowHeight="10300" activeTab="4" xr2:uid="{F84AF7BF-3E9C-4514-8DB2-9A2639D935F0}"/>
  </bookViews>
  <sheets>
    <sheet name="Scenario 1 Ex." sheetId="4" r:id="rId1"/>
    <sheet name="Scenario 1" sheetId="1" state="hidden" r:id="rId2"/>
    <sheet name="Scenario 2 Ex." sheetId="5" r:id="rId3"/>
    <sheet name="Scenario 2" sheetId="3" state="hidden" r:id="rId4"/>
    <sheet name="Scenario 3 Ex." sheetId="6" r:id="rId5"/>
    <sheet name="Scenario 4 empty" sheetId="7" state="hidden" r:id="rId6"/>
    <sheet name="Scenario 4" sheetId="8" state="hidden" r:id="rId7"/>
  </sheet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8" l="1"/>
  <c r="E26" i="8"/>
  <c r="E15" i="8"/>
  <c r="E10" i="8"/>
  <c r="E11" i="8" l="1"/>
  <c r="E31" i="8" s="1"/>
  <c r="E27" i="8" l="1"/>
  <c r="E32" i="8"/>
  <c r="E28" i="8" s="1"/>
  <c r="E29" i="8" l="1"/>
  <c r="F26" i="8" s="1"/>
  <c r="F28" i="8"/>
  <c r="F27" i="8"/>
  <c r="E30" i="3" l="1"/>
  <c r="E29" i="3"/>
  <c r="E25" i="4"/>
  <c r="E24" i="4"/>
  <c r="E22" i="6" l="1"/>
  <c r="H13" i="3" l="1"/>
  <c r="H14" i="3" s="1"/>
  <c r="H21" i="3" s="1"/>
  <c r="E26" i="3"/>
  <c r="E27" i="3" s="1"/>
  <c r="E25" i="1"/>
  <c r="E24" i="1"/>
  <c r="E14" i="3"/>
  <c r="E15" i="3" s="1"/>
  <c r="E12" i="1"/>
  <c r="E13" i="1" s="1"/>
  <c r="E14" i="1" s="1"/>
  <c r="E17" i="1"/>
  <c r="E18" i="1" s="1"/>
  <c r="E19" i="1" s="1"/>
  <c r="E28" i="3" l="1"/>
  <c r="E21" i="3"/>
  <c r="H15" i="3"/>
  <c r="H17" i="3" s="1"/>
  <c r="H23" i="3" s="1"/>
  <c r="H16" i="3"/>
  <c r="H22" i="3" s="1"/>
  <c r="E16" i="3"/>
  <c r="E22" i="3" s="1"/>
  <c r="E17" i="3"/>
  <c r="E23" i="3" s="1"/>
  <c r="E18" i="3"/>
  <c r="E20" i="1"/>
  <c r="E21" i="1" s="1"/>
  <c r="H18" i="3" l="1"/>
  <c r="E11" i="7" l="1"/>
  <c r="E18" i="7" l="1"/>
  <c r="F15" i="8" l="1"/>
  <c r="E16" i="8"/>
  <c r="E17" i="8"/>
  <c r="F17" i="8"/>
  <c r="E18" i="8"/>
  <c r="E20" i="8"/>
  <c r="E21" i="8"/>
  <c r="F36" i="8"/>
  <c r="E37" i="8"/>
  <c r="F37" i="8"/>
  <c r="E38" i="8"/>
  <c r="F38" i="8"/>
  <c r="E39" i="8"/>
  <c r="E41" i="8"/>
  <c r="E42" i="8"/>
</calcChain>
</file>

<file path=xl/sharedStrings.xml><?xml version="1.0" encoding="utf-8"?>
<sst xmlns="http://schemas.openxmlformats.org/spreadsheetml/2006/main" count="191" uniqueCount="64">
  <si>
    <t>Investment</t>
  </si>
  <si>
    <t>Approach 1</t>
  </si>
  <si>
    <t>Ownership</t>
  </si>
  <si>
    <t>Pre-investment shares</t>
  </si>
  <si>
    <t>Post investment shares</t>
  </si>
  <si>
    <t>New shares</t>
  </si>
  <si>
    <t>Value per share</t>
  </si>
  <si>
    <t>Post-money valuation</t>
  </si>
  <si>
    <t>Approach 2</t>
  </si>
  <si>
    <t>Pre-money valuation</t>
  </si>
  <si>
    <t>Scenario 1</t>
  </si>
  <si>
    <t>Assume VC asking for 40% of company with a $7 million investment</t>
  </si>
  <si>
    <t>Company already has 500,000 shares outstanding</t>
  </si>
  <si>
    <r>
      <rPr>
        <b/>
        <sz val="11"/>
        <color theme="1"/>
        <rFont val="Times New Roman"/>
        <family val="1"/>
      </rPr>
      <t xml:space="preserve">Question 1: </t>
    </r>
    <r>
      <rPr>
        <sz val="11"/>
        <color theme="1"/>
        <rFont val="Times New Roman"/>
        <family val="1"/>
      </rPr>
      <t>How many new shares does the VC get with investment?</t>
    </r>
  </si>
  <si>
    <r>
      <rPr>
        <b/>
        <sz val="11"/>
        <color theme="1"/>
        <rFont val="Times New Roman"/>
        <family val="1"/>
      </rPr>
      <t xml:space="preserve">Question 2: </t>
    </r>
    <r>
      <rPr>
        <sz val="11"/>
        <color theme="1"/>
        <rFont val="Times New Roman"/>
        <family val="1"/>
      </rPr>
      <t>What is the price per share?</t>
    </r>
  </si>
  <si>
    <t>Total shares</t>
  </si>
  <si>
    <t>Scenario 2</t>
  </si>
  <si>
    <t>Option pool</t>
  </si>
  <si>
    <t>VC shares</t>
  </si>
  <si>
    <t>Company</t>
  </si>
  <si>
    <t>VC</t>
  </si>
  <si>
    <t>Ownership %</t>
  </si>
  <si>
    <t>20% option pool (remember this usually comes out of founder pool - i.e. pre-money)</t>
  </si>
  <si>
    <t>VC Ownership</t>
  </si>
  <si>
    <t>Sidebar - What if option pool was post-money?</t>
  </si>
  <si>
    <t>Shares pre-option pool</t>
  </si>
  <si>
    <t>Shares post option pool</t>
  </si>
  <si>
    <t>&lt;Compare&gt;</t>
  </si>
  <si>
    <t>Investment $</t>
  </si>
  <si>
    <t>VC - New Round</t>
  </si>
  <si>
    <t>VC- Old Round</t>
  </si>
  <si>
    <t>VC Investment - New Round</t>
  </si>
  <si>
    <t>Shares</t>
  </si>
  <si>
    <t>Scenario 3</t>
  </si>
  <si>
    <t>Pre-New Round</t>
  </si>
  <si>
    <t>New round</t>
  </si>
  <si>
    <t>Shares VC Investment - New Round</t>
  </si>
  <si>
    <t>New Shares</t>
  </si>
  <si>
    <t>Company still needs to reserve 20% of shares for option pool</t>
  </si>
  <si>
    <t>Company already has 500,000 outstanding shares</t>
  </si>
  <si>
    <t>Original VC  - Desired Ownership</t>
  </si>
  <si>
    <t>Company Shares</t>
  </si>
  <si>
    <t>Same as before but now assume another series with new VC who wants 10% for $5 million</t>
  </si>
  <si>
    <t>Original VC wants to stay at 40%</t>
  </si>
  <si>
    <t>Original VC</t>
  </si>
  <si>
    <t>New VC</t>
  </si>
  <si>
    <t>Scenario 4</t>
  </si>
  <si>
    <t>Convertible debt $ principal</t>
  </si>
  <si>
    <t>VC Investment - New Round $</t>
  </si>
  <si>
    <t>VC Investment - Ownership</t>
  </si>
  <si>
    <t>Investor shares</t>
  </si>
  <si>
    <t>Company shares</t>
  </si>
  <si>
    <t>Price per share</t>
  </si>
  <si>
    <t>Convertible shares</t>
  </si>
  <si>
    <t>Conversion discount</t>
  </si>
  <si>
    <t>Total shares (post conversion)</t>
  </si>
  <si>
    <t>Pre-money method (Founder friendly)</t>
  </si>
  <si>
    <t>Defined % ownersdhip (Investor friendly)</t>
  </si>
  <si>
    <t>$ invested method (Compromise)</t>
  </si>
  <si>
    <t xml:space="preserve">There's a convertible note on the balance sheet. It does not convert </t>
  </si>
  <si>
    <t>Defined pre-money valuation so investors and converts get less shares (Founder frriendly)</t>
  </si>
  <si>
    <t>Post-money valuation includes the conversion note (Compromise)</t>
  </si>
  <si>
    <t>% ownership</t>
  </si>
  <si>
    <t>Company/Founders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</si>
</sst>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.0%_);\(#,##0.0%\);_(&quot;–&quot;_)_%;_(@_)_%"/>
    <numFmt numFmtId="165" formatCode="_([$$]#,##0_)_%;\([$$]#,##0\)_%;_(&quot;–&quot;_)_%;_(@_)_%"/>
    <numFmt numFmtId="166" formatCode="_([$$]#,##0.00_)_%;\([$$]#,##0.00\)_%;_(&quot;–&quot;_)_%;_(@_)_%"/>
    <numFmt numFmtId="167" formatCode="[$$-380A]\ #,##0.00;\-[$$-38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FF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800080"/>
      <name val="Times New Roman"/>
      <family val="1"/>
    </font>
    <font>
      <b/>
      <sz val="11"/>
      <color rgb="FF800080"/>
      <name val="Calibri"/>
      <family val="2"/>
      <scheme val="minor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000000"/>
      </patternFill>
    </fill>
    <fill>
      <patternFill patternType="solid">
        <fgColor rgb="FFD2F2FF"/>
        <bgColor rgb="FF000000"/>
      </patternFill>
    </fill>
    <fill>
      <patternFill patternType="solid">
        <fgColor rgb="FFF4CCCC"/>
        <bgColor rgb="FF000000"/>
      </patternFill>
    </fill>
    <fill>
      <patternFill patternType="solid">
        <fgColor rgb="FFC9DAF8"/>
        <bgColor indexed="64"/>
      </patternFill>
    </fill>
  </fills>
  <borders count="18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37" fontId="2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37" fontId="3" fillId="0" borderId="0" xfId="0" applyNumberFormat="1" applyFont="1"/>
    <xf numFmtId="0" fontId="2" fillId="0" borderId="0" xfId="0" applyFont="1"/>
    <xf numFmtId="0" fontId="1" fillId="0" borderId="1" xfId="0" applyFont="1" applyBorder="1"/>
    <xf numFmtId="37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37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165" fontId="5" fillId="0" borderId="8" xfId="0" applyNumberFormat="1" applyFont="1" applyBorder="1"/>
    <xf numFmtId="37" fontId="2" fillId="0" borderId="2" xfId="0" applyNumberFormat="1" applyFont="1" applyBorder="1"/>
    <xf numFmtId="37" fontId="2" fillId="0" borderId="8" xfId="0" applyNumberFormat="1" applyFont="1" applyBorder="1"/>
    <xf numFmtId="165" fontId="5" fillId="0" borderId="5" xfId="0" applyNumberFormat="1" applyFont="1" applyBorder="1"/>
    <xf numFmtId="0" fontId="5" fillId="0" borderId="9" xfId="0" applyFont="1" applyBorder="1"/>
    <xf numFmtId="0" fontId="0" fillId="0" borderId="9" xfId="0" applyBorder="1"/>
    <xf numFmtId="164" fontId="2" fillId="0" borderId="0" xfId="0" applyNumberFormat="1" applyFont="1"/>
    <xf numFmtId="0" fontId="1" fillId="0" borderId="9" xfId="0" applyFont="1" applyBorder="1"/>
    <xf numFmtId="164" fontId="1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37" fontId="1" fillId="0" borderId="14" xfId="0" applyNumberFormat="1" applyFont="1" applyBorder="1"/>
    <xf numFmtId="37" fontId="1" fillId="0" borderId="15" xfId="0" applyNumberFormat="1" applyFont="1" applyBorder="1"/>
    <xf numFmtId="0" fontId="6" fillId="3" borderId="12" xfId="0" applyFont="1" applyFill="1" applyBorder="1"/>
    <xf numFmtId="0" fontId="7" fillId="3" borderId="13" xfId="0" applyFont="1" applyFill="1" applyBorder="1"/>
    <xf numFmtId="165" fontId="5" fillId="0" borderId="14" xfId="0" applyNumberFormat="1" applyFont="1" applyBorder="1"/>
    <xf numFmtId="0" fontId="0" fillId="0" borderId="14" xfId="0" applyBorder="1"/>
    <xf numFmtId="164" fontId="2" fillId="0" borderId="14" xfId="0" applyNumberFormat="1" applyFont="1" applyBorder="1"/>
    <xf numFmtId="164" fontId="2" fillId="0" borderId="17" xfId="0" applyNumberFormat="1" applyFont="1" applyBorder="1"/>
    <xf numFmtId="0" fontId="0" fillId="0" borderId="10" xfId="0" applyBorder="1"/>
    <xf numFmtId="0" fontId="4" fillId="0" borderId="10" xfId="0" applyFont="1" applyBorder="1"/>
    <xf numFmtId="0" fontId="1" fillId="0" borderId="16" xfId="0" applyFont="1" applyBorder="1"/>
    <xf numFmtId="0" fontId="1" fillId="0" borderId="0" xfId="0" applyFont="1" applyAlignment="1">
      <alignment horizontal="center"/>
    </xf>
    <xf numFmtId="37" fontId="1" fillId="2" borderId="0" xfId="0" applyNumberFormat="1" applyFont="1" applyFill="1"/>
    <xf numFmtId="37" fontId="1" fillId="2" borderId="5" xfId="0" applyNumberFormat="1" applyFont="1" applyFill="1" applyBorder="1"/>
    <xf numFmtId="165" fontId="5" fillId="2" borderId="8" xfId="0" applyNumberFormat="1" applyFont="1" applyFill="1" applyBorder="1"/>
    <xf numFmtId="37" fontId="2" fillId="2" borderId="0" xfId="0" applyNumberFormat="1" applyFont="1" applyFill="1"/>
    <xf numFmtId="37" fontId="2" fillId="2" borderId="2" xfId="0" applyNumberFormat="1" applyFont="1" applyFill="1" applyBorder="1"/>
    <xf numFmtId="37" fontId="2" fillId="2" borderId="8" xfId="0" applyNumberFormat="1" applyFont="1" applyFill="1" applyBorder="1"/>
    <xf numFmtId="165" fontId="8" fillId="2" borderId="5" xfId="0" applyNumberFormat="1" applyFont="1" applyFill="1" applyBorder="1"/>
    <xf numFmtId="164" fontId="2" fillId="2" borderId="0" xfId="0" applyNumberFormat="1" applyFont="1" applyFill="1"/>
    <xf numFmtId="37" fontId="0" fillId="0" borderId="0" xfId="0" applyNumberFormat="1"/>
    <xf numFmtId="0" fontId="4" fillId="0" borderId="0" xfId="0" applyFont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9" fontId="2" fillId="0" borderId="0" xfId="0" applyNumberFormat="1" applyFont="1"/>
    <xf numFmtId="166" fontId="2" fillId="0" borderId="0" xfId="0" applyNumberFormat="1" applyFont="1"/>
    <xf numFmtId="37" fontId="1" fillId="0" borderId="7" xfId="0" applyNumberFormat="1" applyFont="1" applyBorder="1"/>
    <xf numFmtId="167" fontId="0" fillId="0" borderId="0" xfId="0" applyNumberFormat="1"/>
    <xf numFmtId="164" fontId="1" fillId="0" borderId="7" xfId="0" applyNumberFormat="1" applyFont="1" applyBorder="1" applyAlignment="1">
      <alignment horizontal="centerContinuous"/>
    </xf>
    <xf numFmtId="164" fontId="2" fillId="0" borderId="7" xfId="0" applyNumberFormat="1" applyFont="1" applyBorder="1" applyAlignment="1">
      <alignment horizontal="centerContinuous"/>
    </xf>
    <xf numFmtId="9" fontId="3" fillId="2" borderId="0" xfId="0" applyNumberFormat="1" applyFont="1" applyFill="1"/>
    <xf numFmtId="164" fontId="3" fillId="4" borderId="0" xfId="0" applyNumberFormat="1" applyFont="1" applyFill="1"/>
    <xf numFmtId="37" fontId="2" fillId="0" borderId="9" xfId="0" applyNumberFormat="1" applyFont="1" applyBorder="1"/>
    <xf numFmtId="164" fontId="2" fillId="0" borderId="9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0" fillId="0" borderId="0" xfId="0" quotePrefix="1"/>
    <xf numFmtId="166" fontId="2" fillId="2" borderId="0" xfId="0" applyNumberFormat="1" applyFont="1" applyFill="1"/>
    <xf numFmtId="37" fontId="1" fillId="2" borderId="7" xfId="0" applyNumberFormat="1" applyFont="1" applyFill="1" applyBorder="1"/>
    <xf numFmtId="164" fontId="1" fillId="2" borderId="0" xfId="0" applyNumberFormat="1" applyFont="1" applyFill="1"/>
    <xf numFmtId="37" fontId="1" fillId="5" borderId="5" xfId="0" applyNumberFormat="1" applyFont="1" applyFill="1" applyBorder="1"/>
    <xf numFmtId="165" fontId="5" fillId="5" borderId="8" xfId="0" applyNumberFormat="1" applyFont="1" applyFill="1" applyBorder="1"/>
    <xf numFmtId="37" fontId="1" fillId="5" borderId="0" xfId="0" applyNumberFormat="1" applyFont="1" applyFill="1"/>
    <xf numFmtId="164" fontId="1" fillId="5" borderId="0" xfId="0" applyNumberFormat="1" applyFont="1" applyFill="1"/>
    <xf numFmtId="37" fontId="2" fillId="5" borderId="0" xfId="0" applyNumberFormat="1" applyFont="1" applyFill="1"/>
    <xf numFmtId="37" fontId="1" fillId="5" borderId="7" xfId="0" applyNumberFormat="1" applyFont="1" applyFill="1" applyBorder="1"/>
    <xf numFmtId="0" fontId="1" fillId="5" borderId="0" xfId="0" applyFont="1" applyFill="1"/>
    <xf numFmtId="166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00D6-0A5D-4F4E-8ECF-39A79E6E1CB2}">
  <dimension ref="B1:F25"/>
  <sheetViews>
    <sheetView showGridLines="0" zoomScale="79" zoomScaleNormal="79" workbookViewId="0"/>
  </sheetViews>
  <sheetFormatPr defaultColWidth="9.1796875" defaultRowHeight="14" x14ac:dyDescent="0.3"/>
  <cols>
    <col min="1" max="1" width="9.1796875" style="3"/>
    <col min="2" max="2" width="20" style="3" customWidth="1"/>
    <col min="3" max="4" width="9.1796875" style="3"/>
    <col min="5" max="5" width="10.54296875" style="3" customWidth="1"/>
    <col min="6" max="16384" width="9.1796875" style="3"/>
  </cols>
  <sheetData>
    <row r="1" spans="2:6" ht="14.5" thickBot="1" x14ac:dyDescent="0.35">
      <c r="B1" s="21" t="s">
        <v>10</v>
      </c>
      <c r="C1" s="24"/>
      <c r="D1" s="24"/>
      <c r="E1" s="24"/>
      <c r="F1" s="24"/>
    </row>
    <row r="2" spans="2:6" ht="15" customHeight="1" x14ac:dyDescent="0.3">
      <c r="B2" s="9" t="s">
        <v>11</v>
      </c>
    </row>
    <row r="3" spans="2:6" x14ac:dyDescent="0.3">
      <c r="B3" s="3" t="s">
        <v>12</v>
      </c>
    </row>
    <row r="4" spans="2:6" x14ac:dyDescent="0.3">
      <c r="B4" s="3" t="s">
        <v>13</v>
      </c>
    </row>
    <row r="5" spans="2:6" x14ac:dyDescent="0.3">
      <c r="B5" s="3" t="s">
        <v>14</v>
      </c>
    </row>
    <row r="7" spans="2:6" x14ac:dyDescent="0.3">
      <c r="B7" s="3" t="s">
        <v>28</v>
      </c>
      <c r="E7" s="8">
        <v>7000000</v>
      </c>
    </row>
    <row r="8" spans="2:6" x14ac:dyDescent="0.3">
      <c r="B8" s="3" t="s">
        <v>2</v>
      </c>
      <c r="E8" s="5">
        <v>0.4</v>
      </c>
    </row>
    <row r="9" spans="2:6" x14ac:dyDescent="0.3">
      <c r="B9" s="3" t="s">
        <v>3</v>
      </c>
      <c r="E9" s="6">
        <v>500000</v>
      </c>
    </row>
    <row r="10" spans="2:6" x14ac:dyDescent="0.3">
      <c r="E10" s="7"/>
    </row>
    <row r="11" spans="2:6" x14ac:dyDescent="0.3">
      <c r="E11" s="7" t="s">
        <v>1</v>
      </c>
    </row>
    <row r="12" spans="2:6" x14ac:dyDescent="0.3">
      <c r="B12" s="3" t="s">
        <v>4</v>
      </c>
      <c r="E12" s="40"/>
    </row>
    <row r="13" spans="2:6" x14ac:dyDescent="0.3">
      <c r="B13" s="12" t="s">
        <v>5</v>
      </c>
      <c r="C13" s="13"/>
      <c r="D13" s="13"/>
      <c r="E13" s="41"/>
    </row>
    <row r="14" spans="2:6" x14ac:dyDescent="0.3">
      <c r="B14" s="15" t="s">
        <v>6</v>
      </c>
      <c r="C14" s="16"/>
      <c r="D14" s="16"/>
      <c r="E14" s="42"/>
    </row>
    <row r="16" spans="2:6" x14ac:dyDescent="0.3">
      <c r="E16" s="7" t="s">
        <v>8</v>
      </c>
    </row>
    <row r="17" spans="2:6" x14ac:dyDescent="0.3">
      <c r="B17" s="3" t="s">
        <v>7</v>
      </c>
      <c r="E17" s="43"/>
    </row>
    <row r="18" spans="2:6" x14ac:dyDescent="0.3">
      <c r="B18" s="3" t="s">
        <v>9</v>
      </c>
      <c r="E18" s="43"/>
      <c r="F18" s="25"/>
    </row>
    <row r="19" spans="2:6" ht="15" customHeight="1" x14ac:dyDescent="0.3">
      <c r="B19" s="12" t="s">
        <v>6</v>
      </c>
      <c r="C19" s="13"/>
      <c r="D19" s="13"/>
      <c r="E19" s="46"/>
    </row>
    <row r="20" spans="2:6" x14ac:dyDescent="0.3">
      <c r="B20" s="10" t="s">
        <v>15</v>
      </c>
      <c r="E20" s="44"/>
    </row>
    <row r="21" spans="2:6" x14ac:dyDescent="0.3">
      <c r="B21" s="15" t="s">
        <v>5</v>
      </c>
      <c r="C21" s="16"/>
      <c r="D21" s="16"/>
      <c r="E21" s="45"/>
    </row>
    <row r="23" spans="2:6" x14ac:dyDescent="0.3">
      <c r="B23" s="7" t="s">
        <v>21</v>
      </c>
    </row>
    <row r="24" spans="2:6" ht="15" customHeight="1" x14ac:dyDescent="0.3">
      <c r="B24" s="3" t="s">
        <v>19</v>
      </c>
      <c r="E24" s="23">
        <f>1-E8</f>
        <v>0.6</v>
      </c>
    </row>
    <row r="25" spans="2:6" ht="15" customHeight="1" x14ac:dyDescent="0.3">
      <c r="B25" s="3" t="s">
        <v>20</v>
      </c>
      <c r="E25" s="23">
        <f>1-E24</f>
        <v>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8746-47ED-411B-9700-6FFC4AB31095}">
  <dimension ref="B1:F25"/>
  <sheetViews>
    <sheetView showGridLines="0" zoomScale="80" zoomScaleNormal="80" workbookViewId="0">
      <selection activeCell="E12" sqref="E12"/>
    </sheetView>
  </sheetViews>
  <sheetFormatPr defaultColWidth="9.1796875" defaultRowHeight="14" x14ac:dyDescent="0.3"/>
  <cols>
    <col min="1" max="1" width="9.1796875" style="3"/>
    <col min="2" max="2" width="20" style="3" customWidth="1"/>
    <col min="3" max="4" width="9.1796875" style="3"/>
    <col min="5" max="5" width="10.54296875" style="3" bestFit="1" customWidth="1"/>
    <col min="6" max="16384" width="9.1796875" style="3"/>
  </cols>
  <sheetData>
    <row r="1" spans="2:6" ht="14.5" thickBot="1" x14ac:dyDescent="0.35">
      <c r="B1" s="21" t="s">
        <v>10</v>
      </c>
      <c r="C1" s="24"/>
      <c r="D1" s="24"/>
      <c r="E1" s="24"/>
      <c r="F1" s="24"/>
    </row>
    <row r="2" spans="2:6" ht="15" customHeight="1" x14ac:dyDescent="0.3">
      <c r="B2" s="9" t="s">
        <v>11</v>
      </c>
    </row>
    <row r="3" spans="2:6" x14ac:dyDescent="0.3">
      <c r="B3" s="3" t="s">
        <v>12</v>
      </c>
    </row>
    <row r="4" spans="2:6" x14ac:dyDescent="0.3">
      <c r="B4" s="3" t="s">
        <v>13</v>
      </c>
    </row>
    <row r="5" spans="2:6" x14ac:dyDescent="0.3">
      <c r="B5" s="3" t="s">
        <v>14</v>
      </c>
    </row>
    <row r="7" spans="2:6" x14ac:dyDescent="0.3">
      <c r="B7" s="3" t="s">
        <v>0</v>
      </c>
      <c r="E7" s="8">
        <v>7000000</v>
      </c>
    </row>
    <row r="8" spans="2:6" x14ac:dyDescent="0.3">
      <c r="B8" s="3" t="s">
        <v>2</v>
      </c>
      <c r="E8" s="5">
        <v>0.4</v>
      </c>
    </row>
    <row r="9" spans="2:6" x14ac:dyDescent="0.3">
      <c r="B9" s="3" t="s">
        <v>3</v>
      </c>
      <c r="E9" s="6">
        <v>500000</v>
      </c>
    </row>
    <row r="10" spans="2:6" x14ac:dyDescent="0.3">
      <c r="E10" s="7"/>
    </row>
    <row r="11" spans="2:6" x14ac:dyDescent="0.3">
      <c r="E11" s="7" t="s">
        <v>1</v>
      </c>
    </row>
    <row r="12" spans="2:6" x14ac:dyDescent="0.3">
      <c r="B12" s="3" t="s">
        <v>4</v>
      </c>
      <c r="E12" s="11">
        <f>E9/(1-E8)</f>
        <v>833333.33333333337</v>
      </c>
    </row>
    <row r="13" spans="2:6" x14ac:dyDescent="0.3">
      <c r="B13" s="12" t="s">
        <v>5</v>
      </c>
      <c r="C13" s="13"/>
      <c r="D13" s="13"/>
      <c r="E13" s="14">
        <f>E12-E9</f>
        <v>333333.33333333337</v>
      </c>
    </row>
    <row r="14" spans="2:6" x14ac:dyDescent="0.3">
      <c r="B14" s="15" t="s">
        <v>6</v>
      </c>
      <c r="C14" s="16"/>
      <c r="D14" s="16"/>
      <c r="E14" s="17">
        <f>E7/E13</f>
        <v>20.999999999999996</v>
      </c>
    </row>
    <row r="16" spans="2:6" x14ac:dyDescent="0.3">
      <c r="E16" s="7" t="s">
        <v>8</v>
      </c>
    </row>
    <row r="17" spans="2:5" x14ac:dyDescent="0.3">
      <c r="B17" s="3" t="s">
        <v>7</v>
      </c>
      <c r="E17" s="4">
        <f>E7/E8</f>
        <v>17500000</v>
      </c>
    </row>
    <row r="18" spans="2:5" x14ac:dyDescent="0.3">
      <c r="B18" s="3" t="s">
        <v>9</v>
      </c>
      <c r="E18" s="4">
        <f>E17-E7</f>
        <v>10500000</v>
      </c>
    </row>
    <row r="19" spans="2:5" x14ac:dyDescent="0.3">
      <c r="B19" s="12" t="s">
        <v>6</v>
      </c>
      <c r="C19" s="13"/>
      <c r="D19" s="13"/>
      <c r="E19" s="20">
        <f>E18/E9</f>
        <v>21</v>
      </c>
    </row>
    <row r="20" spans="2:5" x14ac:dyDescent="0.3">
      <c r="B20" s="10" t="s">
        <v>15</v>
      </c>
      <c r="E20" s="18">
        <f>E9/(E18/E17)</f>
        <v>833333.33333333337</v>
      </c>
    </row>
    <row r="21" spans="2:5" x14ac:dyDescent="0.3">
      <c r="B21" s="15" t="s">
        <v>5</v>
      </c>
      <c r="C21" s="16"/>
      <c r="D21" s="16"/>
      <c r="E21" s="19">
        <f>E20-E9</f>
        <v>333333.33333333337</v>
      </c>
    </row>
    <row r="23" spans="2:5" x14ac:dyDescent="0.3">
      <c r="B23" s="7" t="s">
        <v>21</v>
      </c>
    </row>
    <row r="24" spans="2:5" x14ac:dyDescent="0.3">
      <c r="B24" s="3" t="s">
        <v>19</v>
      </c>
      <c r="E24" s="25">
        <f>E9/E12</f>
        <v>0.6</v>
      </c>
    </row>
    <row r="25" spans="2:5" x14ac:dyDescent="0.3">
      <c r="B25" s="3" t="s">
        <v>20</v>
      </c>
      <c r="E25" s="25">
        <f>1-E24</f>
        <v>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CAF0F-4186-43FC-8FE2-C8FFD1794F98}">
  <dimension ref="B1:F30"/>
  <sheetViews>
    <sheetView showGridLines="0" zoomScale="70" zoomScaleNormal="70" workbookViewId="0"/>
  </sheetViews>
  <sheetFormatPr defaultRowHeight="14.5" x14ac:dyDescent="0.35"/>
  <cols>
    <col min="2" max="2" width="20" customWidth="1"/>
    <col min="5" max="5" width="11.26953125" customWidth="1"/>
    <col min="6" max="6" width="13.54296875" customWidth="1"/>
    <col min="7" max="7" width="38" customWidth="1"/>
    <col min="8" max="8" width="10.1796875" bestFit="1" customWidth="1"/>
  </cols>
  <sheetData>
    <row r="1" spans="2:6" ht="15" thickBot="1" x14ac:dyDescent="0.4">
      <c r="B1" s="21" t="s">
        <v>16</v>
      </c>
      <c r="C1" s="22"/>
      <c r="D1" s="22"/>
      <c r="E1" s="22"/>
      <c r="F1" s="22"/>
    </row>
    <row r="2" spans="2:6" ht="15" customHeight="1" x14ac:dyDescent="0.35">
      <c r="B2" s="9" t="s">
        <v>11</v>
      </c>
    </row>
    <row r="3" spans="2:6" x14ac:dyDescent="0.35">
      <c r="B3" s="3" t="s">
        <v>12</v>
      </c>
    </row>
    <row r="4" spans="2:6" x14ac:dyDescent="0.35">
      <c r="B4" s="3" t="s">
        <v>22</v>
      </c>
    </row>
    <row r="5" spans="2:6" x14ac:dyDescent="0.35">
      <c r="B5" s="3" t="s">
        <v>13</v>
      </c>
    </row>
    <row r="6" spans="2:6" x14ac:dyDescent="0.35">
      <c r="B6" s="3" t="s">
        <v>14</v>
      </c>
    </row>
    <row r="8" spans="2:6" x14ac:dyDescent="0.35">
      <c r="B8" s="3" t="s">
        <v>0</v>
      </c>
      <c r="C8" s="3"/>
      <c r="D8" s="3"/>
      <c r="E8" s="8">
        <v>7000000</v>
      </c>
    </row>
    <row r="9" spans="2:6" x14ac:dyDescent="0.35">
      <c r="B9" s="3" t="s">
        <v>23</v>
      </c>
      <c r="C9" s="3"/>
      <c r="D9" s="3"/>
      <c r="E9" s="5">
        <v>0.4</v>
      </c>
    </row>
    <row r="10" spans="2:6" x14ac:dyDescent="0.35">
      <c r="B10" s="3" t="s">
        <v>3</v>
      </c>
      <c r="C10" s="3"/>
      <c r="D10" s="3"/>
      <c r="E10" s="6">
        <v>500000</v>
      </c>
    </row>
    <row r="11" spans="2:6" x14ac:dyDescent="0.35">
      <c r="B11" s="3" t="s">
        <v>17</v>
      </c>
      <c r="C11" s="3"/>
      <c r="D11" s="3"/>
      <c r="E11" s="5">
        <v>0.2</v>
      </c>
      <c r="F11" s="23"/>
    </row>
    <row r="12" spans="2:6" x14ac:dyDescent="0.35">
      <c r="B12" s="3"/>
      <c r="C12" s="3"/>
      <c r="D12" s="3"/>
      <c r="E12" s="7"/>
      <c r="F12" s="23"/>
    </row>
    <row r="13" spans="2:6" x14ac:dyDescent="0.35">
      <c r="B13" s="3"/>
      <c r="C13" s="3"/>
      <c r="D13" s="3"/>
      <c r="E13" s="7"/>
      <c r="F13" s="23"/>
    </row>
    <row r="14" spans="2:6" x14ac:dyDescent="0.35">
      <c r="B14" s="3" t="s">
        <v>4</v>
      </c>
      <c r="C14" s="3"/>
      <c r="D14" s="3"/>
      <c r="E14" s="40"/>
      <c r="F14" s="23"/>
    </row>
    <row r="15" spans="2:6" x14ac:dyDescent="0.35">
      <c r="B15" s="3" t="s">
        <v>5</v>
      </c>
      <c r="C15" s="3"/>
      <c r="D15" s="3"/>
      <c r="E15" s="40"/>
    </row>
    <row r="16" spans="2:6" x14ac:dyDescent="0.35">
      <c r="B16" s="3" t="s">
        <v>17</v>
      </c>
      <c r="C16" s="3"/>
      <c r="D16" s="3"/>
      <c r="E16" s="40"/>
    </row>
    <row r="17" spans="2:5" x14ac:dyDescent="0.35">
      <c r="B17" s="12" t="s">
        <v>18</v>
      </c>
      <c r="C17" s="13"/>
      <c r="D17" s="13"/>
      <c r="E17" s="41"/>
    </row>
    <row r="18" spans="2:5" x14ac:dyDescent="0.35">
      <c r="B18" s="15" t="s">
        <v>6</v>
      </c>
      <c r="C18" s="16"/>
      <c r="D18" s="16"/>
      <c r="E18" s="42"/>
    </row>
    <row r="20" spans="2:5" x14ac:dyDescent="0.35">
      <c r="B20" s="7" t="s">
        <v>21</v>
      </c>
    </row>
    <row r="21" spans="2:5" x14ac:dyDescent="0.35">
      <c r="B21" s="3" t="s">
        <v>19</v>
      </c>
      <c r="E21" s="47"/>
    </row>
    <row r="22" spans="2:5" x14ac:dyDescent="0.35">
      <c r="B22" s="3" t="s">
        <v>17</v>
      </c>
      <c r="E22" s="47"/>
    </row>
    <row r="23" spans="2:5" x14ac:dyDescent="0.35">
      <c r="B23" s="3" t="s">
        <v>20</v>
      </c>
      <c r="E23" s="47"/>
    </row>
    <row r="25" spans="2:5" x14ac:dyDescent="0.35">
      <c r="B25" s="3"/>
      <c r="C25" s="3"/>
      <c r="D25" s="3"/>
      <c r="E25" s="7" t="s">
        <v>8</v>
      </c>
    </row>
    <row r="26" spans="2:5" ht="15" customHeight="1" x14ac:dyDescent="0.35">
      <c r="B26" s="3" t="s">
        <v>7</v>
      </c>
      <c r="C26" s="3"/>
      <c r="D26" s="3"/>
      <c r="E26" s="43"/>
    </row>
    <row r="27" spans="2:5" ht="15" customHeight="1" x14ac:dyDescent="0.35">
      <c r="B27" s="3" t="s">
        <v>9</v>
      </c>
      <c r="C27" s="3"/>
      <c r="D27" s="3"/>
      <c r="E27" s="43"/>
    </row>
    <row r="28" spans="2:5" ht="15" customHeight="1" x14ac:dyDescent="0.35">
      <c r="B28" s="12" t="s">
        <v>6</v>
      </c>
      <c r="C28" s="13"/>
      <c r="D28" s="13"/>
      <c r="E28" s="46"/>
    </row>
    <row r="29" spans="2:5" ht="15" customHeight="1" x14ac:dyDescent="0.35">
      <c r="B29" s="10" t="s">
        <v>15</v>
      </c>
      <c r="C29" s="3"/>
      <c r="D29" s="3"/>
      <c r="E29" s="44"/>
    </row>
    <row r="30" spans="2:5" ht="15" customHeight="1" x14ac:dyDescent="0.35">
      <c r="B30" s="15" t="s">
        <v>18</v>
      </c>
      <c r="C30" s="16"/>
      <c r="D30" s="16"/>
      <c r="E30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832C-BE9A-4EFB-B909-AB08CB2064F8}">
  <dimension ref="B1:H30"/>
  <sheetViews>
    <sheetView showGridLines="0" zoomScale="83" zoomScaleNormal="83" workbookViewId="0">
      <selection activeCell="E11" sqref="E11"/>
    </sheetView>
  </sheetViews>
  <sheetFormatPr defaultRowHeight="14.5" x14ac:dyDescent="0.35"/>
  <cols>
    <col min="2" max="2" width="20" customWidth="1"/>
    <col min="5" max="5" width="11.26953125" bestFit="1" customWidth="1"/>
    <col min="6" max="6" width="13.54296875" customWidth="1"/>
    <col min="7" max="7" width="38" customWidth="1"/>
    <col min="8" max="8" width="10.1796875" bestFit="1" customWidth="1"/>
  </cols>
  <sheetData>
    <row r="1" spans="2:8" ht="15" thickBot="1" x14ac:dyDescent="0.4">
      <c r="B1" s="21" t="s">
        <v>16</v>
      </c>
      <c r="C1" s="22"/>
      <c r="D1" s="22"/>
      <c r="E1" s="22"/>
      <c r="F1" s="22"/>
    </row>
    <row r="2" spans="2:8" ht="15" customHeight="1" x14ac:dyDescent="0.35">
      <c r="B2" s="9" t="s">
        <v>11</v>
      </c>
    </row>
    <row r="3" spans="2:8" x14ac:dyDescent="0.35">
      <c r="B3" s="3" t="s">
        <v>12</v>
      </c>
    </row>
    <row r="4" spans="2:8" x14ac:dyDescent="0.35">
      <c r="B4" s="3" t="s">
        <v>22</v>
      </c>
    </row>
    <row r="5" spans="2:8" x14ac:dyDescent="0.35">
      <c r="B5" s="3" t="s">
        <v>13</v>
      </c>
    </row>
    <row r="6" spans="2:8" x14ac:dyDescent="0.35">
      <c r="B6" s="3" t="s">
        <v>14</v>
      </c>
    </row>
    <row r="8" spans="2:8" x14ac:dyDescent="0.35">
      <c r="B8" s="3" t="s">
        <v>0</v>
      </c>
      <c r="C8" s="3"/>
      <c r="D8" s="3"/>
      <c r="E8" s="8">
        <v>7000000</v>
      </c>
    </row>
    <row r="9" spans="2:8" x14ac:dyDescent="0.35">
      <c r="B9" s="3" t="s">
        <v>23</v>
      </c>
      <c r="C9" s="3"/>
      <c r="D9" s="3"/>
      <c r="E9" s="5">
        <v>0.4</v>
      </c>
    </row>
    <row r="10" spans="2:8" x14ac:dyDescent="0.35">
      <c r="B10" s="3" t="s">
        <v>3</v>
      </c>
      <c r="C10" s="3"/>
      <c r="D10" s="3"/>
      <c r="E10" s="6">
        <v>500000</v>
      </c>
    </row>
    <row r="11" spans="2:8" ht="15" thickBot="1" x14ac:dyDescent="0.4">
      <c r="B11" s="3" t="s">
        <v>17</v>
      </c>
      <c r="C11" s="3"/>
      <c r="D11" s="3"/>
      <c r="E11" s="5">
        <v>0.2</v>
      </c>
      <c r="F11" s="23"/>
    </row>
    <row r="12" spans="2:8" x14ac:dyDescent="0.35">
      <c r="B12" s="3"/>
      <c r="C12" s="3"/>
      <c r="D12" s="3"/>
      <c r="E12" s="7"/>
      <c r="F12" s="23"/>
      <c r="G12" s="30" t="s">
        <v>24</v>
      </c>
      <c r="H12" s="31"/>
    </row>
    <row r="13" spans="2:8" x14ac:dyDescent="0.35">
      <c r="B13" s="3"/>
      <c r="C13" s="3"/>
      <c r="D13" s="3"/>
      <c r="E13" s="7"/>
      <c r="F13" s="23"/>
      <c r="G13" s="26" t="s">
        <v>25</v>
      </c>
      <c r="H13" s="28">
        <f>E10/(1-E9)</f>
        <v>833333.33333333337</v>
      </c>
    </row>
    <row r="14" spans="2:8" x14ac:dyDescent="0.35">
      <c r="B14" s="3" t="s">
        <v>4</v>
      </c>
      <c r="C14" s="3"/>
      <c r="D14" s="3"/>
      <c r="E14" s="11">
        <f>E10/(1-E9-E11)</f>
        <v>1250000</v>
      </c>
      <c r="F14" s="23"/>
      <c r="G14" s="26" t="s">
        <v>26</v>
      </c>
      <c r="H14" s="28">
        <f>H13/(1-E11)</f>
        <v>1041666.6666666666</v>
      </c>
    </row>
    <row r="15" spans="2:8" x14ac:dyDescent="0.35">
      <c r="B15" s="3" t="s">
        <v>5</v>
      </c>
      <c r="C15" s="3"/>
      <c r="D15" s="3"/>
      <c r="E15" s="11">
        <f>E14-E10</f>
        <v>750000</v>
      </c>
      <c r="G15" s="26" t="s">
        <v>5</v>
      </c>
      <c r="H15" s="28">
        <f>H14-E10</f>
        <v>541666.66666666663</v>
      </c>
    </row>
    <row r="16" spans="2:8" x14ac:dyDescent="0.35">
      <c r="B16" s="3" t="s">
        <v>17</v>
      </c>
      <c r="C16" s="3"/>
      <c r="D16" s="3"/>
      <c r="E16" s="11">
        <f>E11*E14</f>
        <v>250000</v>
      </c>
      <c r="G16" s="26" t="s">
        <v>17</v>
      </c>
      <c r="H16" s="28">
        <f>E11*H14</f>
        <v>208333.33333333334</v>
      </c>
    </row>
    <row r="17" spans="2:8" x14ac:dyDescent="0.35">
      <c r="B17" s="12" t="s">
        <v>18</v>
      </c>
      <c r="C17" s="13"/>
      <c r="D17" s="13"/>
      <c r="E17" s="14">
        <f>E14*E9</f>
        <v>500000</v>
      </c>
      <c r="G17" s="27" t="s">
        <v>18</v>
      </c>
      <c r="H17" s="29">
        <f>H15-H16</f>
        <v>333333.33333333326</v>
      </c>
    </row>
    <row r="18" spans="2:8" x14ac:dyDescent="0.35">
      <c r="B18" s="15" t="s">
        <v>6</v>
      </c>
      <c r="C18" s="16"/>
      <c r="D18" s="16"/>
      <c r="E18" s="17">
        <f>E8/E17</f>
        <v>14</v>
      </c>
      <c r="G18" s="26" t="s">
        <v>6</v>
      </c>
      <c r="H18" s="32">
        <f>E8/H17</f>
        <v>21.000000000000004</v>
      </c>
    </row>
    <row r="19" spans="2:8" x14ac:dyDescent="0.35">
      <c r="G19" s="36"/>
      <c r="H19" s="33"/>
    </row>
    <row r="20" spans="2:8" x14ac:dyDescent="0.35">
      <c r="B20" s="7" t="s">
        <v>21</v>
      </c>
      <c r="G20" s="37" t="s">
        <v>21</v>
      </c>
      <c r="H20" s="33"/>
    </row>
    <row r="21" spans="2:8" x14ac:dyDescent="0.35">
      <c r="B21" s="3" t="s">
        <v>19</v>
      </c>
      <c r="E21" s="23">
        <f>E10/E14</f>
        <v>0.4</v>
      </c>
      <c r="F21" s="39" t="s">
        <v>27</v>
      </c>
      <c r="G21" s="26" t="s">
        <v>19</v>
      </c>
      <c r="H21" s="34">
        <f>E10/H14</f>
        <v>0.48000000000000004</v>
      </c>
    </row>
    <row r="22" spans="2:8" x14ac:dyDescent="0.35">
      <c r="B22" s="3" t="s">
        <v>17</v>
      </c>
      <c r="E22" s="23">
        <f>E16/E14</f>
        <v>0.2</v>
      </c>
      <c r="F22" s="39" t="s">
        <v>27</v>
      </c>
      <c r="G22" s="26" t="s">
        <v>17</v>
      </c>
      <c r="H22" s="34">
        <f>H16/H14</f>
        <v>0.2</v>
      </c>
    </row>
    <row r="23" spans="2:8" ht="15" thickBot="1" x14ac:dyDescent="0.4">
      <c r="B23" s="3" t="s">
        <v>20</v>
      </c>
      <c r="E23" s="23">
        <f>E17/E14</f>
        <v>0.4</v>
      </c>
      <c r="F23" s="39" t="s">
        <v>27</v>
      </c>
      <c r="G23" s="38" t="s">
        <v>20</v>
      </c>
      <c r="H23" s="35">
        <f>H17/H14</f>
        <v>0.31999999999999995</v>
      </c>
    </row>
    <row r="25" spans="2:8" x14ac:dyDescent="0.35">
      <c r="B25" s="3"/>
      <c r="C25" s="3"/>
      <c r="D25" s="3"/>
      <c r="E25" s="7" t="s">
        <v>8</v>
      </c>
    </row>
    <row r="26" spans="2:8" x14ac:dyDescent="0.35">
      <c r="B26" s="3" t="s">
        <v>7</v>
      </c>
      <c r="C26" s="3"/>
      <c r="D26" s="3"/>
      <c r="E26" s="4">
        <f>E8/E9</f>
        <v>17500000</v>
      </c>
    </row>
    <row r="27" spans="2:8" x14ac:dyDescent="0.35">
      <c r="B27" s="3" t="s">
        <v>9</v>
      </c>
      <c r="C27" s="3"/>
      <c r="D27" s="3"/>
      <c r="E27" s="4">
        <f>E26-E8-E11*E26</f>
        <v>7000000</v>
      </c>
    </row>
    <row r="28" spans="2:8" x14ac:dyDescent="0.35">
      <c r="B28" s="12" t="s">
        <v>6</v>
      </c>
      <c r="C28" s="13"/>
      <c r="D28" s="13"/>
      <c r="E28" s="20">
        <f>E27/E10</f>
        <v>14</v>
      </c>
    </row>
    <row r="29" spans="2:8" x14ac:dyDescent="0.35">
      <c r="B29" s="10" t="s">
        <v>15</v>
      </c>
      <c r="C29" s="3"/>
      <c r="D29" s="3"/>
      <c r="E29" s="18">
        <f>E10/(E27/E26)</f>
        <v>1250000</v>
      </c>
    </row>
    <row r="30" spans="2:8" x14ac:dyDescent="0.35">
      <c r="B30" s="15" t="s">
        <v>5</v>
      </c>
      <c r="C30" s="16"/>
      <c r="D30" s="16"/>
      <c r="E30" s="19">
        <f>E29-E17</f>
        <v>750000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B9B0-3D0B-4B2C-BE0F-4200F351E50F}">
  <dimension ref="B1:J33"/>
  <sheetViews>
    <sheetView showGridLines="0" tabSelected="1" zoomScale="70" zoomScaleNormal="70" workbookViewId="0"/>
  </sheetViews>
  <sheetFormatPr defaultRowHeight="14.5" x14ac:dyDescent="0.35"/>
  <cols>
    <col min="2" max="2" width="20" customWidth="1"/>
    <col min="5" max="5" width="15.453125" customWidth="1"/>
    <col min="6" max="6" width="16.453125" bestFit="1" customWidth="1"/>
    <col min="7" max="7" width="10.81640625" bestFit="1" customWidth="1"/>
    <col min="8" max="8" width="11.453125" bestFit="1" customWidth="1"/>
    <col min="9" max="9" width="14.453125" bestFit="1" customWidth="1"/>
    <col min="10" max="10" width="13.26953125" bestFit="1" customWidth="1"/>
  </cols>
  <sheetData>
    <row r="1" spans="2:8" ht="15" thickBot="1" x14ac:dyDescent="0.4">
      <c r="B1" s="21" t="s">
        <v>33</v>
      </c>
      <c r="C1" s="22"/>
      <c r="D1" s="22"/>
      <c r="E1" s="22"/>
      <c r="F1" s="22"/>
    </row>
    <row r="2" spans="2:8" ht="15" customHeight="1" x14ac:dyDescent="0.35">
      <c r="B2" s="9" t="s">
        <v>42</v>
      </c>
    </row>
    <row r="3" spans="2:8" ht="15" customHeight="1" x14ac:dyDescent="0.35">
      <c r="B3" s="9" t="s">
        <v>43</v>
      </c>
    </row>
    <row r="4" spans="2:8" x14ac:dyDescent="0.35">
      <c r="B4" s="3" t="s">
        <v>38</v>
      </c>
    </row>
    <row r="5" spans="2:8" x14ac:dyDescent="0.35">
      <c r="B5" s="3" t="s">
        <v>39</v>
      </c>
    </row>
    <row r="6" spans="2:8" x14ac:dyDescent="0.35">
      <c r="B6" s="3"/>
    </row>
    <row r="7" spans="2:8" x14ac:dyDescent="0.35">
      <c r="B7" s="3" t="s">
        <v>40</v>
      </c>
      <c r="C7" s="3"/>
      <c r="D7" s="3"/>
      <c r="E7" s="5">
        <v>0.4</v>
      </c>
    </row>
    <row r="8" spans="2:8" x14ac:dyDescent="0.35">
      <c r="B8" s="3" t="s">
        <v>41</v>
      </c>
      <c r="C8" s="3"/>
      <c r="D8" s="3"/>
      <c r="E8" s="6">
        <v>500000</v>
      </c>
    </row>
    <row r="9" spans="2:8" x14ac:dyDescent="0.35">
      <c r="B9" s="3" t="s">
        <v>17</v>
      </c>
      <c r="C9" s="3"/>
      <c r="D9" s="3"/>
      <c r="E9" s="5">
        <v>0.2</v>
      </c>
      <c r="F9" s="23"/>
    </row>
    <row r="10" spans="2:8" x14ac:dyDescent="0.35">
      <c r="B10" s="3" t="s">
        <v>31</v>
      </c>
      <c r="C10" s="3"/>
      <c r="D10" s="3"/>
      <c r="E10" s="8">
        <v>5000000</v>
      </c>
      <c r="F10" s="23"/>
    </row>
    <row r="11" spans="2:8" x14ac:dyDescent="0.35">
      <c r="B11" s="3" t="s">
        <v>31</v>
      </c>
      <c r="C11" s="3"/>
      <c r="D11" s="3"/>
      <c r="E11" s="5">
        <v>0.1</v>
      </c>
      <c r="F11" s="23"/>
    </row>
    <row r="12" spans="2:8" x14ac:dyDescent="0.35">
      <c r="B12" s="3"/>
      <c r="C12" s="3"/>
      <c r="D12" s="3"/>
      <c r="E12" s="5"/>
      <c r="F12" s="23"/>
    </row>
    <row r="13" spans="2:8" x14ac:dyDescent="0.35">
      <c r="B13" s="3" t="s">
        <v>7</v>
      </c>
      <c r="C13" s="3"/>
      <c r="D13" s="3"/>
      <c r="E13" s="43"/>
      <c r="F13" s="23"/>
    </row>
    <row r="14" spans="2:8" x14ac:dyDescent="0.35">
      <c r="B14" s="3" t="s">
        <v>9</v>
      </c>
      <c r="C14" s="3"/>
      <c r="D14" s="3"/>
      <c r="E14" s="43"/>
      <c r="F14" s="23"/>
    </row>
    <row r="15" spans="2:8" x14ac:dyDescent="0.35">
      <c r="B15" s="3"/>
      <c r="C15" s="3"/>
      <c r="D15" s="3"/>
      <c r="E15" s="7"/>
      <c r="F15" s="23"/>
      <c r="G15" s="4"/>
    </row>
    <row r="16" spans="2:8" x14ac:dyDescent="0.35">
      <c r="B16" s="3" t="s">
        <v>4</v>
      </c>
      <c r="C16" s="3"/>
      <c r="D16" s="3"/>
      <c r="E16" s="43"/>
      <c r="G16" s="4"/>
      <c r="H16" s="1"/>
    </row>
    <row r="17" spans="2:10" x14ac:dyDescent="0.35">
      <c r="B17" s="3"/>
      <c r="C17" s="3"/>
      <c r="D17" s="3"/>
      <c r="E17" s="11"/>
      <c r="G17" s="4"/>
      <c r="H17" s="1"/>
      <c r="J17" s="48"/>
    </row>
    <row r="18" spans="2:10" x14ac:dyDescent="0.35">
      <c r="B18" s="3" t="s">
        <v>17</v>
      </c>
      <c r="C18" s="3"/>
      <c r="D18" s="3"/>
      <c r="E18" s="43"/>
      <c r="G18" s="4"/>
      <c r="H18" s="1"/>
    </row>
    <row r="19" spans="2:10" x14ac:dyDescent="0.35">
      <c r="B19" s="3" t="s">
        <v>44</v>
      </c>
      <c r="C19" s="3"/>
      <c r="D19" s="3"/>
      <c r="E19" s="43"/>
      <c r="G19" s="4"/>
      <c r="H19" s="1"/>
    </row>
    <row r="20" spans="2:10" x14ac:dyDescent="0.35">
      <c r="B20" s="3" t="s">
        <v>45</v>
      </c>
      <c r="C20" s="3"/>
      <c r="D20" s="3"/>
      <c r="E20" s="43"/>
      <c r="G20" s="4"/>
      <c r="H20" s="1"/>
    </row>
    <row r="21" spans="2:10" x14ac:dyDescent="0.35">
      <c r="B21" s="3" t="s">
        <v>19</v>
      </c>
      <c r="C21" s="3"/>
      <c r="D21" s="3"/>
      <c r="E21" s="43"/>
      <c r="G21" s="4"/>
      <c r="H21" s="1"/>
    </row>
    <row r="22" spans="2:10" x14ac:dyDescent="0.35">
      <c r="B22" s="3"/>
      <c r="C22" s="3"/>
      <c r="D22" s="3"/>
      <c r="E22" s="11">
        <f>SUM(E18:E21)</f>
        <v>0</v>
      </c>
      <c r="G22" s="4"/>
      <c r="H22" s="1"/>
    </row>
    <row r="23" spans="2:10" x14ac:dyDescent="0.35">
      <c r="B23" s="3"/>
      <c r="C23" s="3"/>
      <c r="D23" s="3"/>
      <c r="E23" s="11"/>
      <c r="G23" s="4"/>
      <c r="H23" s="1"/>
    </row>
    <row r="24" spans="2:10" x14ac:dyDescent="0.35">
      <c r="B24" s="12" t="s">
        <v>36</v>
      </c>
      <c r="C24" s="13"/>
      <c r="D24" s="13"/>
      <c r="E24" s="67"/>
    </row>
    <row r="25" spans="2:10" x14ac:dyDescent="0.35">
      <c r="B25" s="15" t="s">
        <v>6</v>
      </c>
      <c r="C25" s="16"/>
      <c r="D25" s="16"/>
      <c r="E25" s="68"/>
    </row>
    <row r="27" spans="2:10" x14ac:dyDescent="0.35">
      <c r="B27" s="7"/>
      <c r="E27" s="49" t="s">
        <v>34</v>
      </c>
      <c r="F27" s="7" t="s">
        <v>35</v>
      </c>
      <c r="G27" s="7" t="s">
        <v>2</v>
      </c>
      <c r="H27" s="7" t="s">
        <v>37</v>
      </c>
    </row>
    <row r="28" spans="2:10" x14ac:dyDescent="0.35">
      <c r="B28" s="3" t="s">
        <v>19</v>
      </c>
      <c r="E28" s="69"/>
      <c r="F28" s="69"/>
      <c r="G28" s="70"/>
      <c r="H28" s="69"/>
      <c r="I28" s="11"/>
    </row>
    <row r="29" spans="2:10" x14ac:dyDescent="0.35">
      <c r="B29" s="3" t="s">
        <v>17</v>
      </c>
      <c r="E29" s="69"/>
      <c r="F29" s="69"/>
      <c r="G29" s="70"/>
      <c r="H29" s="69"/>
      <c r="I29" s="11"/>
    </row>
    <row r="30" spans="2:10" x14ac:dyDescent="0.35">
      <c r="B30" s="3" t="s">
        <v>30</v>
      </c>
      <c r="E30" s="69"/>
      <c r="F30" s="69"/>
      <c r="G30" s="70"/>
      <c r="H30" s="69"/>
      <c r="I30" s="11"/>
      <c r="J30" s="2"/>
    </row>
    <row r="31" spans="2:10" ht="15" customHeight="1" x14ac:dyDescent="0.35">
      <c r="B31" s="3" t="s">
        <v>29</v>
      </c>
      <c r="E31" s="69"/>
      <c r="F31" s="69"/>
      <c r="G31" s="70"/>
      <c r="H31" s="69"/>
      <c r="I31" s="11"/>
      <c r="J31" s="2"/>
    </row>
    <row r="32" spans="2:10" x14ac:dyDescent="0.35">
      <c r="F32" s="2"/>
      <c r="H32" s="48"/>
      <c r="I32" s="11"/>
    </row>
    <row r="33" spans="8:8" x14ac:dyDescent="0.35">
      <c r="H3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F07F-75B3-470F-81D1-AFDE0CC4CFC5}">
  <dimension ref="B1:M32"/>
  <sheetViews>
    <sheetView showGridLines="0" topLeftCell="A6" zoomScale="76" zoomScaleNormal="76" workbookViewId="0">
      <selection activeCell="F32" sqref="F32"/>
    </sheetView>
  </sheetViews>
  <sheetFormatPr defaultRowHeight="14.5" x14ac:dyDescent="0.35"/>
  <cols>
    <col min="2" max="2" width="26.81640625" bestFit="1" customWidth="1"/>
    <col min="5" max="5" width="15.453125" customWidth="1"/>
    <col min="6" max="6" width="16.453125" bestFit="1" customWidth="1"/>
    <col min="7" max="7" width="10.81640625" bestFit="1" customWidth="1"/>
    <col min="8" max="8" width="14.81640625" bestFit="1" customWidth="1"/>
    <col min="9" max="9" width="14.453125" bestFit="1" customWidth="1"/>
    <col min="10" max="11" width="14.453125" customWidth="1"/>
    <col min="12" max="12" width="19.26953125" bestFit="1" customWidth="1"/>
    <col min="13" max="13" width="19.26953125" customWidth="1"/>
    <col min="14" max="14" width="12.1796875" bestFit="1" customWidth="1"/>
  </cols>
  <sheetData>
    <row r="1" spans="2:12" ht="15" thickBot="1" x14ac:dyDescent="0.4">
      <c r="B1" s="21" t="s">
        <v>46</v>
      </c>
      <c r="C1" s="22"/>
      <c r="D1" s="22"/>
      <c r="E1" s="22"/>
      <c r="F1" s="22"/>
    </row>
    <row r="2" spans="2:12" x14ac:dyDescent="0.35">
      <c r="B2" s="3" t="s">
        <v>59</v>
      </c>
    </row>
    <row r="4" spans="2:12" x14ac:dyDescent="0.35">
      <c r="B4" s="3" t="s">
        <v>63</v>
      </c>
      <c r="C4" s="3"/>
      <c r="D4" s="3"/>
      <c r="E4" s="6">
        <v>2050000</v>
      </c>
    </row>
    <row r="5" spans="2:12" x14ac:dyDescent="0.35">
      <c r="B5" s="3" t="s">
        <v>47</v>
      </c>
      <c r="C5" s="3"/>
      <c r="D5" s="3"/>
      <c r="E5" s="6">
        <v>1000000</v>
      </c>
      <c r="F5" s="1"/>
    </row>
    <row r="7" spans="2:12" x14ac:dyDescent="0.35">
      <c r="B7" s="3" t="s">
        <v>48</v>
      </c>
      <c r="C7" s="3"/>
      <c r="D7" s="3"/>
      <c r="E7" s="8">
        <v>2500000</v>
      </c>
      <c r="F7" s="23"/>
    </row>
    <row r="8" spans="2:12" x14ac:dyDescent="0.35">
      <c r="B8" s="3" t="s">
        <v>49</v>
      </c>
      <c r="C8" s="3"/>
      <c r="D8" s="3"/>
      <c r="E8" s="5">
        <v>0.25</v>
      </c>
      <c r="F8" s="23"/>
    </row>
    <row r="9" spans="2:12" x14ac:dyDescent="0.35">
      <c r="B9" s="3"/>
      <c r="C9" s="3"/>
      <c r="D9" s="3"/>
      <c r="E9" s="5"/>
      <c r="F9" s="23"/>
    </row>
    <row r="10" spans="2:12" x14ac:dyDescent="0.35">
      <c r="B10" s="3" t="s">
        <v>7</v>
      </c>
      <c r="C10" s="3"/>
      <c r="D10" s="3"/>
      <c r="E10" s="71"/>
      <c r="F10" s="23"/>
      <c r="J10" s="3"/>
      <c r="L10" s="50"/>
    </row>
    <row r="11" spans="2:12" x14ac:dyDescent="0.35">
      <c r="B11" s="3" t="s">
        <v>9</v>
      </c>
      <c r="C11" s="3"/>
      <c r="D11" s="3"/>
      <c r="E11" s="8">
        <f>E10-E7</f>
        <v>-2500000</v>
      </c>
      <c r="F11" s="52"/>
      <c r="L11" s="4"/>
    </row>
    <row r="12" spans="2:12" x14ac:dyDescent="0.35">
      <c r="B12" s="3"/>
      <c r="C12" s="3"/>
      <c r="D12" s="3"/>
      <c r="F12" s="23"/>
      <c r="G12" s="4"/>
    </row>
    <row r="13" spans="2:12" ht="15" customHeight="1" thickBot="1" x14ac:dyDescent="0.4">
      <c r="B13" s="21" t="s">
        <v>57</v>
      </c>
      <c r="C13" s="24"/>
      <c r="D13" s="24"/>
      <c r="E13" s="60"/>
      <c r="F13" s="61"/>
      <c r="G13" s="4"/>
    </row>
    <row r="14" spans="2:12" ht="15" customHeight="1" x14ac:dyDescent="0.35">
      <c r="B14" s="3"/>
      <c r="C14" s="3"/>
      <c r="D14" s="3"/>
      <c r="E14" s="62" t="s">
        <v>32</v>
      </c>
      <c r="F14" s="62" t="s">
        <v>62</v>
      </c>
      <c r="G14" s="4"/>
    </row>
    <row r="15" spans="2:12" ht="15" customHeight="1" x14ac:dyDescent="0.35">
      <c r="B15" s="3" t="s">
        <v>51</v>
      </c>
      <c r="C15" s="3"/>
      <c r="D15" s="3"/>
      <c r="E15" s="43"/>
      <c r="F15" s="66"/>
      <c r="G15" s="4"/>
    </row>
    <row r="16" spans="2:12" ht="15" customHeight="1" x14ac:dyDescent="0.35">
      <c r="B16" s="3" t="s">
        <v>50</v>
      </c>
      <c r="C16" s="3"/>
      <c r="D16" s="3"/>
      <c r="E16" s="43"/>
      <c r="F16" s="59">
        <v>0.25</v>
      </c>
      <c r="G16" s="4"/>
    </row>
    <row r="17" spans="2:13" x14ac:dyDescent="0.35">
      <c r="B17" s="3" t="s">
        <v>53</v>
      </c>
      <c r="C17" s="3"/>
      <c r="D17" s="3"/>
      <c r="E17" s="65"/>
      <c r="F17" s="66"/>
      <c r="G17" s="4"/>
      <c r="H17" s="55"/>
    </row>
    <row r="18" spans="2:13" x14ac:dyDescent="0.35">
      <c r="B18" s="3" t="s">
        <v>55</v>
      </c>
      <c r="C18" s="3"/>
      <c r="D18" s="3"/>
      <c r="E18" s="11">
        <f>SUM(E15:E17)</f>
        <v>0</v>
      </c>
      <c r="F18" s="25"/>
      <c r="G18" s="25"/>
    </row>
    <row r="19" spans="2:13" x14ac:dyDescent="0.35">
      <c r="B19" s="3"/>
      <c r="C19" s="3"/>
      <c r="D19" s="51"/>
      <c r="F19" s="3"/>
      <c r="G19" s="25"/>
      <c r="M19" s="48"/>
    </row>
    <row r="20" spans="2:13" x14ac:dyDescent="0.35">
      <c r="B20" s="3" t="s">
        <v>52</v>
      </c>
      <c r="C20" s="3"/>
      <c r="D20" s="3"/>
      <c r="E20" s="64"/>
      <c r="F20" s="25"/>
      <c r="G20" s="4"/>
      <c r="H20" s="55"/>
      <c r="M20" s="48"/>
    </row>
    <row r="21" spans="2:13" x14ac:dyDescent="0.35">
      <c r="B21" s="3" t="s">
        <v>54</v>
      </c>
      <c r="C21" s="3"/>
      <c r="D21" s="58">
        <v>0.3</v>
      </c>
      <c r="E21" s="64"/>
      <c r="F21" s="25"/>
      <c r="G21" s="4"/>
      <c r="M21" s="48"/>
    </row>
    <row r="22" spans="2:13" x14ac:dyDescent="0.35">
      <c r="B22" s="3"/>
      <c r="C22" s="3"/>
      <c r="D22" s="11"/>
      <c r="E22" s="25"/>
      <c r="F22" s="3"/>
      <c r="G22" s="25"/>
      <c r="H22" s="1"/>
      <c r="L22" s="48"/>
      <c r="M22" s="48"/>
    </row>
    <row r="23" spans="2:13" x14ac:dyDescent="0.35">
      <c r="G23" s="1"/>
    </row>
    <row r="24" spans="2:13" ht="15" thickBot="1" x14ac:dyDescent="0.4">
      <c r="B24" s="21" t="s">
        <v>60</v>
      </c>
      <c r="C24" s="22"/>
      <c r="D24" s="22"/>
      <c r="E24" s="22"/>
      <c r="F24" s="22"/>
    </row>
    <row r="25" spans="2:13" x14ac:dyDescent="0.35">
      <c r="B25" s="3"/>
      <c r="C25" s="3"/>
      <c r="E25" s="56" t="s">
        <v>56</v>
      </c>
      <c r="F25" s="57"/>
    </row>
    <row r="26" spans="2:13" x14ac:dyDescent="0.35">
      <c r="B26" s="3" t="s">
        <v>51</v>
      </c>
      <c r="C26" s="3"/>
      <c r="E26" s="71"/>
      <c r="F26" s="70"/>
    </row>
    <row r="27" spans="2:13" x14ac:dyDescent="0.35">
      <c r="B27" s="3" t="s">
        <v>50</v>
      </c>
      <c r="C27" s="3"/>
      <c r="E27" s="71"/>
      <c r="F27" s="70"/>
    </row>
    <row r="28" spans="2:13" x14ac:dyDescent="0.35">
      <c r="B28" s="3" t="s">
        <v>53</v>
      </c>
      <c r="C28" s="3"/>
      <c r="E28" s="72"/>
      <c r="F28" s="70"/>
    </row>
    <row r="29" spans="2:13" x14ac:dyDescent="0.35">
      <c r="B29" s="3" t="s">
        <v>55</v>
      </c>
      <c r="C29" s="3"/>
      <c r="E29" s="69"/>
      <c r="F29" s="73"/>
    </row>
    <row r="30" spans="2:13" x14ac:dyDescent="0.35">
      <c r="B30" s="3"/>
      <c r="C30" s="3"/>
      <c r="E30" s="1"/>
    </row>
    <row r="31" spans="2:13" x14ac:dyDescent="0.35">
      <c r="B31" s="3" t="s">
        <v>52</v>
      </c>
      <c r="C31" s="3"/>
      <c r="E31" s="74"/>
      <c r="F31" s="52"/>
    </row>
    <row r="32" spans="2:13" x14ac:dyDescent="0.35">
      <c r="B32" s="3" t="s">
        <v>54</v>
      </c>
      <c r="C32" s="3"/>
      <c r="D32" s="58">
        <v>0</v>
      </c>
      <c r="E32" s="74"/>
      <c r="F32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FEBE-464F-4D21-9BBD-183CBEDDCD07}">
  <dimension ref="B1:M42"/>
  <sheetViews>
    <sheetView showGridLines="0" topLeftCell="A24" zoomScale="85" zoomScaleNormal="85" workbookViewId="0">
      <selection activeCell="B26" sqref="B26"/>
    </sheetView>
  </sheetViews>
  <sheetFormatPr defaultRowHeight="14.5" x14ac:dyDescent="0.35"/>
  <cols>
    <col min="2" max="2" width="26.81640625" bestFit="1" customWidth="1"/>
    <col min="5" max="5" width="15.453125" customWidth="1"/>
    <col min="6" max="6" width="16.453125" bestFit="1" customWidth="1"/>
    <col min="7" max="7" width="10.81640625" bestFit="1" customWidth="1"/>
    <col min="8" max="8" width="14.81640625" bestFit="1" customWidth="1"/>
    <col min="9" max="9" width="14.453125" bestFit="1" customWidth="1"/>
    <col min="10" max="11" width="14.453125" customWidth="1"/>
    <col min="12" max="12" width="19.26953125" bestFit="1" customWidth="1"/>
    <col min="13" max="13" width="19.26953125" customWidth="1"/>
    <col min="14" max="14" width="12.1796875" bestFit="1" customWidth="1"/>
  </cols>
  <sheetData>
    <row r="1" spans="2:12" ht="15" thickBot="1" x14ac:dyDescent="0.4">
      <c r="B1" s="21" t="s">
        <v>46</v>
      </c>
      <c r="C1" s="22"/>
      <c r="D1" s="22"/>
      <c r="E1" s="22"/>
      <c r="F1" s="22"/>
    </row>
    <row r="2" spans="2:12" x14ac:dyDescent="0.35">
      <c r="B2" s="3" t="s">
        <v>59</v>
      </c>
    </row>
    <row r="4" spans="2:12" x14ac:dyDescent="0.35">
      <c r="B4" s="3" t="s">
        <v>63</v>
      </c>
      <c r="C4" s="3"/>
      <c r="D4" s="3"/>
      <c r="E4" s="6">
        <v>2050000</v>
      </c>
    </row>
    <row r="5" spans="2:12" x14ac:dyDescent="0.35">
      <c r="B5" s="3" t="s">
        <v>47</v>
      </c>
      <c r="C5" s="3"/>
      <c r="D5" s="3"/>
      <c r="E5" s="6">
        <v>1000000</v>
      </c>
      <c r="F5" s="1"/>
    </row>
    <row r="7" spans="2:12" x14ac:dyDescent="0.35">
      <c r="B7" s="3" t="s">
        <v>48</v>
      </c>
      <c r="C7" s="3"/>
      <c r="D7" s="3"/>
      <c r="E7" s="8">
        <v>2500000</v>
      </c>
      <c r="F7" s="23"/>
    </row>
    <row r="8" spans="2:12" x14ac:dyDescent="0.35">
      <c r="B8" s="3" t="s">
        <v>49</v>
      </c>
      <c r="C8" s="3"/>
      <c r="D8" s="3"/>
      <c r="E8" s="5">
        <v>0.25</v>
      </c>
      <c r="F8" s="23"/>
    </row>
    <row r="9" spans="2:12" x14ac:dyDescent="0.35">
      <c r="B9" s="3"/>
      <c r="C9" s="3"/>
      <c r="D9" s="3"/>
      <c r="E9" s="5"/>
      <c r="F9" s="23"/>
    </row>
    <row r="10" spans="2:12" x14ac:dyDescent="0.35">
      <c r="B10" s="3" t="s">
        <v>7</v>
      </c>
      <c r="C10" s="3"/>
      <c r="D10" s="3"/>
      <c r="E10" s="4">
        <f>E7/E8</f>
        <v>10000000</v>
      </c>
      <c r="F10" s="23"/>
      <c r="J10" s="3"/>
      <c r="L10" s="50"/>
    </row>
    <row r="11" spans="2:12" x14ac:dyDescent="0.35">
      <c r="B11" s="3" t="s">
        <v>9</v>
      </c>
      <c r="C11" s="3"/>
      <c r="D11" s="3"/>
      <c r="E11" s="8">
        <f>E10-E7</f>
        <v>7500000</v>
      </c>
      <c r="F11" s="52"/>
      <c r="L11" s="4"/>
    </row>
    <row r="12" spans="2:12" x14ac:dyDescent="0.35">
      <c r="B12" s="3"/>
      <c r="C12" s="3"/>
      <c r="D12" s="3"/>
      <c r="F12" s="23"/>
      <c r="G12" s="4"/>
    </row>
    <row r="13" spans="2:12" ht="15" customHeight="1" thickBot="1" x14ac:dyDescent="0.4">
      <c r="B13" s="21" t="s">
        <v>57</v>
      </c>
      <c r="C13" s="24"/>
      <c r="D13" s="24"/>
      <c r="E13" s="60"/>
      <c r="F13" s="61"/>
      <c r="G13" s="4"/>
    </row>
    <row r="14" spans="2:12" ht="15" customHeight="1" x14ac:dyDescent="0.35">
      <c r="B14" s="3"/>
      <c r="C14" s="3"/>
      <c r="D14" s="3"/>
      <c r="E14" s="62" t="s">
        <v>32</v>
      </c>
      <c r="F14" s="62" t="s">
        <v>62</v>
      </c>
      <c r="G14" s="4"/>
    </row>
    <row r="15" spans="2:12" ht="15" customHeight="1" x14ac:dyDescent="0.35">
      <c r="B15" s="3" t="s">
        <v>51</v>
      </c>
      <c r="C15" s="3"/>
      <c r="D15" s="3"/>
      <c r="E15" s="4">
        <f>E26</f>
        <v>2050000</v>
      </c>
      <c r="F15" s="25">
        <f ca="1">E15/$E$18</f>
        <v>0.60714285714285721</v>
      </c>
      <c r="G15" s="4"/>
    </row>
    <row r="16" spans="2:12" ht="15" customHeight="1" x14ac:dyDescent="0.35">
      <c r="B16" s="3" t="s">
        <v>50</v>
      </c>
      <c r="C16" s="3"/>
      <c r="D16" s="3"/>
      <c r="E16" s="4">
        <f ca="1">E18*F16</f>
        <v>844117.6470588235</v>
      </c>
      <c r="F16" s="59">
        <v>0.25</v>
      </c>
      <c r="G16" s="4"/>
      <c r="H16" s="63"/>
    </row>
    <row r="17" spans="2:13" x14ac:dyDescent="0.35">
      <c r="B17" s="3" t="s">
        <v>53</v>
      </c>
      <c r="C17" s="3"/>
      <c r="D17" s="3"/>
      <c r="E17" s="54">
        <f ca="1">E5/E21</f>
        <v>482352.9411764706</v>
      </c>
      <c r="F17" s="25">
        <f ca="1">E17/$E$18</f>
        <v>0.14285714285714288</v>
      </c>
      <c r="G17" s="4"/>
    </row>
    <row r="18" spans="2:13" x14ac:dyDescent="0.35">
      <c r="B18" s="3" t="s">
        <v>55</v>
      </c>
      <c r="C18" s="3"/>
      <c r="D18" s="3"/>
      <c r="E18" s="11">
        <f ca="1">E17+E16+E15</f>
        <v>3376470.588235294</v>
      </c>
      <c r="F18" s="3"/>
      <c r="G18" s="25"/>
    </row>
    <row r="19" spans="2:13" x14ac:dyDescent="0.35">
      <c r="B19" s="3"/>
      <c r="C19" s="3"/>
      <c r="D19" s="51"/>
      <c r="F19" s="3"/>
      <c r="G19" s="25"/>
      <c r="M19" s="48"/>
    </row>
    <row r="20" spans="2:13" x14ac:dyDescent="0.35">
      <c r="B20" s="3" t="s">
        <v>52</v>
      </c>
      <c r="C20" s="3"/>
      <c r="D20" s="3"/>
      <c r="E20" s="53">
        <f ca="1">E7/E16</f>
        <v>2.9616724738675959</v>
      </c>
      <c r="F20" s="25"/>
      <c r="G20" s="4"/>
      <c r="M20" s="48"/>
    </row>
    <row r="21" spans="2:13" x14ac:dyDescent="0.35">
      <c r="B21" s="3" t="s">
        <v>54</v>
      </c>
      <c r="C21" s="3"/>
      <c r="D21" s="58">
        <v>0.3</v>
      </c>
      <c r="E21" s="53">
        <f ca="1">E20*(1-$D$21)</f>
        <v>2.0731707317073171</v>
      </c>
      <c r="F21" s="25"/>
      <c r="G21" s="4"/>
      <c r="M21" s="48"/>
    </row>
    <row r="22" spans="2:13" x14ac:dyDescent="0.35">
      <c r="B22" s="3"/>
      <c r="C22" s="3"/>
      <c r="D22" s="11"/>
      <c r="E22" s="25"/>
      <c r="F22" s="3"/>
      <c r="G22" s="25"/>
      <c r="H22" s="1"/>
      <c r="L22" s="48"/>
      <c r="M22" s="48"/>
    </row>
    <row r="23" spans="2:13" x14ac:dyDescent="0.35">
      <c r="G23" s="1"/>
    </row>
    <row r="24" spans="2:13" ht="15" thickBot="1" x14ac:dyDescent="0.4">
      <c r="B24" s="21" t="s">
        <v>60</v>
      </c>
      <c r="C24" s="22"/>
      <c r="D24" s="22"/>
      <c r="E24" s="22"/>
      <c r="F24" s="22"/>
    </row>
    <row r="25" spans="2:13" x14ac:dyDescent="0.35">
      <c r="B25" s="3"/>
      <c r="C25" s="3"/>
      <c r="E25" s="56" t="s">
        <v>56</v>
      </c>
      <c r="F25" s="57"/>
    </row>
    <row r="26" spans="2:13" x14ac:dyDescent="0.35">
      <c r="B26" s="3" t="s">
        <v>51</v>
      </c>
      <c r="C26" s="3"/>
      <c r="E26" s="4">
        <f>E4</f>
        <v>2050000</v>
      </c>
      <c r="F26" s="25">
        <f>E26/$E$29</f>
        <v>0.68181818181818188</v>
      </c>
    </row>
    <row r="27" spans="2:13" x14ac:dyDescent="0.35">
      <c r="B27" s="3" t="s">
        <v>50</v>
      </c>
      <c r="C27" s="3"/>
      <c r="E27" s="4">
        <f>E7/E31</f>
        <v>683333.33333333326</v>
      </c>
      <c r="F27" s="25">
        <f>E27/$E$29</f>
        <v>0.22727272727272727</v>
      </c>
    </row>
    <row r="28" spans="2:13" x14ac:dyDescent="0.35">
      <c r="B28" s="3" t="s">
        <v>53</v>
      </c>
      <c r="C28" s="3"/>
      <c r="E28" s="54">
        <f>E5/E32</f>
        <v>273333.33333333331</v>
      </c>
      <c r="F28" s="25">
        <f>E28/$E$29</f>
        <v>9.0909090909090912E-2</v>
      </c>
    </row>
    <row r="29" spans="2:13" x14ac:dyDescent="0.35">
      <c r="B29" s="3" t="s">
        <v>55</v>
      </c>
      <c r="C29" s="3"/>
      <c r="E29" s="11">
        <f>E28+E27+E26</f>
        <v>3006666.6666666665</v>
      </c>
      <c r="F29" s="3"/>
    </row>
    <row r="30" spans="2:13" x14ac:dyDescent="0.35">
      <c r="B30" s="3"/>
      <c r="C30" s="3"/>
      <c r="E30" s="1"/>
    </row>
    <row r="31" spans="2:13" x14ac:dyDescent="0.35">
      <c r="B31" s="3" t="s">
        <v>52</v>
      </c>
      <c r="C31" s="3"/>
      <c r="E31" s="53">
        <f>E11/E4</f>
        <v>3.6585365853658538</v>
      </c>
      <c r="F31" s="52"/>
    </row>
    <row r="32" spans="2:13" x14ac:dyDescent="0.35">
      <c r="B32" s="3" t="s">
        <v>54</v>
      </c>
      <c r="C32" s="3"/>
      <c r="D32" s="58">
        <v>0</v>
      </c>
      <c r="E32" s="53">
        <f>E31*(1-$D$32)</f>
        <v>3.6585365853658538</v>
      </c>
      <c r="F32" s="52"/>
    </row>
    <row r="34" spans="2:6" ht="15" thickBot="1" x14ac:dyDescent="0.4">
      <c r="B34" s="21" t="s">
        <v>61</v>
      </c>
      <c r="C34" s="22"/>
      <c r="D34" s="22"/>
      <c r="E34" s="22"/>
      <c r="F34" s="22"/>
    </row>
    <row r="35" spans="2:6" x14ac:dyDescent="0.35">
      <c r="E35" s="56" t="s">
        <v>58</v>
      </c>
      <c r="F35" s="57"/>
    </row>
    <row r="36" spans="2:6" x14ac:dyDescent="0.35">
      <c r="B36" s="3" t="s">
        <v>51</v>
      </c>
      <c r="E36" s="4">
        <f>E4</f>
        <v>2050000</v>
      </c>
      <c r="F36" s="23">
        <f ca="1">E36/$E$39</f>
        <v>0.68181818181818177</v>
      </c>
    </row>
    <row r="37" spans="2:6" x14ac:dyDescent="0.35">
      <c r="B37" s="3" t="s">
        <v>50</v>
      </c>
      <c r="E37" s="4">
        <f ca="1">E7/E41</f>
        <v>683333.33333333337</v>
      </c>
      <c r="F37" s="23">
        <f ca="1">E37/$E$39</f>
        <v>0.22727272727272727</v>
      </c>
    </row>
    <row r="38" spans="2:6" x14ac:dyDescent="0.35">
      <c r="B38" s="3" t="s">
        <v>53</v>
      </c>
      <c r="E38" s="54">
        <f ca="1">E5/E42</f>
        <v>273333.33333333337</v>
      </c>
      <c r="F38" s="23">
        <f ca="1">E38/$E$39</f>
        <v>9.0909090909090912E-2</v>
      </c>
    </row>
    <row r="39" spans="2:6" x14ac:dyDescent="0.35">
      <c r="B39" s="3" t="s">
        <v>55</v>
      </c>
      <c r="E39" s="11">
        <f ca="1">E38+E37+E36</f>
        <v>3006666.666666667</v>
      </c>
      <c r="F39" s="3"/>
    </row>
    <row r="40" spans="2:6" x14ac:dyDescent="0.35">
      <c r="B40" s="3"/>
      <c r="F40" s="48"/>
    </row>
    <row r="41" spans="2:6" x14ac:dyDescent="0.35">
      <c r="B41" s="3" t="s">
        <v>52</v>
      </c>
      <c r="E41" s="53">
        <f ca="1">(E5+E10)/E39</f>
        <v>3.6585365853658534</v>
      </c>
      <c r="F41" s="25"/>
    </row>
    <row r="42" spans="2:6" x14ac:dyDescent="0.35">
      <c r="B42" s="3" t="s">
        <v>54</v>
      </c>
      <c r="D42" s="58">
        <v>0</v>
      </c>
      <c r="E42" s="53">
        <f ca="1">(1-$D$42)*E41</f>
        <v>3.6585365853658534</v>
      </c>
      <c r="F4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Scenario 1 Ex.</vt:lpstr>
      <vt:lpstr>Scenario 1</vt:lpstr>
      <vt:lpstr>Scenario 2 Ex.</vt:lpstr>
      <vt:lpstr>Scenario 2</vt:lpstr>
      <vt:lpstr>Scenario 3 Ex.</vt:lpstr>
      <vt:lpstr>Scenario 4 empty</vt:lpstr>
      <vt:lpstr>Scenario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Matan Feldman</dc:creator>
  <cp:lastModifiedBy>Karan Sharma, CFA</cp:lastModifiedBy>
  <dcterms:created xsi:type="dcterms:W3CDTF">2020-03-16T17:42:30Z</dcterms:created>
  <dcterms:modified xsi:type="dcterms:W3CDTF">2024-02-19T19:22:01Z</dcterms:modified>
</cp:coreProperties>
</file>