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harma\Desktop\Personal Docs\EMFT\Tesla\Model Versions\"/>
    </mc:Choice>
  </mc:AlternateContent>
  <xr:revisionPtr revIDLastSave="0" documentId="13_ncr:1_{49705307-F844-487B-9F60-E726521C23EE}" xr6:coauthVersionLast="47" xr6:coauthVersionMax="47" xr10:uidLastSave="{00000000-0000-0000-0000-000000000000}"/>
  <bookViews>
    <workbookView xWindow="-110" yWindow="-110" windowWidth="19420" windowHeight="10300" firstSheet="3" activeTab="7" xr2:uid="{A0B35C07-4E1E-4C3E-A155-7460004A7259}"/>
  </bookViews>
  <sheets>
    <sheet name="Inputs" sheetId="1" r:id="rId1"/>
    <sheet name="Template" sheetId="13" r:id="rId2"/>
    <sheet name="Key Drivers" sheetId="21" r:id="rId3"/>
    <sheet name="IS" sheetId="18" r:id="rId4"/>
    <sheet name="BS" sheetId="19" r:id="rId5"/>
    <sheet name="CFS" sheetId="20" r:id="rId6"/>
    <sheet name="Consolidated Statements of Oper" sheetId="16" r:id="rId7"/>
    <sheet name="Consolidated Balance Sheets" sheetId="14" r:id="rId8"/>
    <sheet name="Consolidated Statements of Cash" sheetId="15" r:id="rId9"/>
  </sheets>
  <definedNames>
    <definedName name="days" localSheetId="4">BS!#REF!</definedName>
    <definedName name="days" localSheetId="5">CFS!#REF!</definedName>
    <definedName name="days" localSheetId="3">IS!#REF!</definedName>
    <definedName name="days" localSheetId="2">'Key Drivers'!#REF!</definedName>
    <definedName name="days" localSheetId="1">Template!#REF!</definedName>
    <definedName name="days">Inputs!$E$15</definedName>
    <definedName name="limit" localSheetId="4">BS!#REF!</definedName>
    <definedName name="limit" localSheetId="5">CFS!#REF!</definedName>
    <definedName name="limit" localSheetId="3">IS!#REF!</definedName>
    <definedName name="limit" localSheetId="2">'Key Drivers'!#REF!</definedName>
    <definedName name="limit" localSheetId="1">Template!#REF!</definedName>
    <definedName name="limit">Inputs!$E$17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21" l="1"/>
  <c r="N4" i="21"/>
  <c r="M4" i="21"/>
  <c r="L4" i="21"/>
  <c r="K4" i="21"/>
  <c r="J4" i="21"/>
  <c r="I4" i="21"/>
  <c r="H4" i="21"/>
  <c r="G4" i="21"/>
  <c r="O3" i="21"/>
  <c r="N3" i="21"/>
  <c r="M3" i="21"/>
  <c r="L3" i="21"/>
  <c r="K3" i="21"/>
  <c r="J3" i="21"/>
  <c r="I3" i="21"/>
  <c r="H3" i="21"/>
  <c r="G3" i="21"/>
  <c r="O2" i="21"/>
  <c r="N2" i="21"/>
  <c r="M2" i="21"/>
  <c r="L2" i="21"/>
  <c r="K2" i="21"/>
  <c r="J2" i="21"/>
  <c r="I2" i="21"/>
  <c r="H2" i="21"/>
  <c r="G2" i="21"/>
  <c r="A1" i="21"/>
  <c r="I6" i="19"/>
  <c r="H6" i="19"/>
  <c r="G6" i="19"/>
  <c r="I51" i="20"/>
  <c r="H51" i="20"/>
  <c r="G51" i="20"/>
  <c r="H48" i="20"/>
  <c r="H49" i="20" s="1"/>
  <c r="I48" i="20" s="1"/>
  <c r="I49" i="20" s="1"/>
  <c r="J49" i="20" s="1"/>
  <c r="K49" i="20" s="1"/>
  <c r="L49" i="20" s="1"/>
  <c r="M49" i="20" s="1"/>
  <c r="N49" i="20" s="1"/>
  <c r="O49" i="20" s="1"/>
  <c r="O51" i="20" s="1"/>
  <c r="G49" i="20"/>
  <c r="O47" i="20"/>
  <c r="N47" i="20"/>
  <c r="M47" i="20"/>
  <c r="L47" i="20"/>
  <c r="K47" i="20"/>
  <c r="J47" i="20"/>
  <c r="I47" i="20"/>
  <c r="H47" i="20"/>
  <c r="G47" i="20"/>
  <c r="O45" i="20"/>
  <c r="N45" i="20"/>
  <c r="M45" i="20"/>
  <c r="L45" i="20"/>
  <c r="K45" i="20"/>
  <c r="J45" i="20"/>
  <c r="I45" i="20"/>
  <c r="H45" i="20"/>
  <c r="G45" i="20"/>
  <c r="O34" i="20"/>
  <c r="N34" i="20"/>
  <c r="M34" i="20"/>
  <c r="L34" i="20"/>
  <c r="K34" i="20"/>
  <c r="J34" i="20"/>
  <c r="I34" i="20"/>
  <c r="H34" i="20"/>
  <c r="G34" i="20"/>
  <c r="O22" i="20"/>
  <c r="N22" i="20"/>
  <c r="M22" i="20"/>
  <c r="L22" i="20"/>
  <c r="K22" i="20"/>
  <c r="J22" i="20"/>
  <c r="I22" i="20"/>
  <c r="H22" i="20"/>
  <c r="G22" i="20"/>
  <c r="M51" i="20" l="1"/>
  <c r="N51" i="20"/>
  <c r="K51" i="20"/>
  <c r="L51" i="20"/>
  <c r="J51" i="20"/>
  <c r="I36" i="19"/>
  <c r="H36" i="19"/>
  <c r="G36" i="19"/>
  <c r="O35" i="19"/>
  <c r="N35" i="19"/>
  <c r="M35" i="19"/>
  <c r="L35" i="19"/>
  <c r="L37" i="19" s="1"/>
  <c r="K35" i="19"/>
  <c r="K37" i="19" s="1"/>
  <c r="J35" i="19"/>
  <c r="J37" i="19" s="1"/>
  <c r="I34" i="19"/>
  <c r="H34" i="19"/>
  <c r="G34" i="19"/>
  <c r="I33" i="19"/>
  <c r="H33" i="19"/>
  <c r="G33" i="19"/>
  <c r="I32" i="19"/>
  <c r="H32" i="19"/>
  <c r="G32" i="19"/>
  <c r="I31" i="19"/>
  <c r="H31" i="19"/>
  <c r="G31" i="19"/>
  <c r="I30" i="19"/>
  <c r="H30" i="19"/>
  <c r="G30" i="19"/>
  <c r="I29" i="19"/>
  <c r="H29" i="19"/>
  <c r="G29" i="19"/>
  <c r="I28" i="19"/>
  <c r="I35" i="19" s="1"/>
  <c r="I37" i="19" s="1"/>
  <c r="H28" i="19"/>
  <c r="H35" i="19" s="1"/>
  <c r="G28" i="19"/>
  <c r="G35" i="19" s="1"/>
  <c r="L27" i="19"/>
  <c r="J27" i="19"/>
  <c r="I26" i="19"/>
  <c r="H26" i="19"/>
  <c r="G26" i="19"/>
  <c r="I25" i="19"/>
  <c r="H25" i="19"/>
  <c r="G25" i="19"/>
  <c r="I24" i="19"/>
  <c r="H24" i="19"/>
  <c r="G24" i="19"/>
  <c r="O23" i="19"/>
  <c r="O27" i="19" s="1"/>
  <c r="O37" i="19" s="1"/>
  <c r="N23" i="19"/>
  <c r="N27" i="19" s="1"/>
  <c r="M23" i="19"/>
  <c r="M27" i="19" s="1"/>
  <c r="M37" i="19" s="1"/>
  <c r="L23" i="19"/>
  <c r="K23" i="19"/>
  <c r="K27" i="19" s="1"/>
  <c r="J23" i="19"/>
  <c r="I22" i="19"/>
  <c r="H22" i="19"/>
  <c r="G22" i="19"/>
  <c r="I21" i="19"/>
  <c r="H21" i="19"/>
  <c r="G21" i="19"/>
  <c r="I20" i="19"/>
  <c r="H20" i="19"/>
  <c r="G20" i="19"/>
  <c r="I19" i="19"/>
  <c r="I23" i="19" s="1"/>
  <c r="I27" i="19" s="1"/>
  <c r="H19" i="19"/>
  <c r="H23" i="19" s="1"/>
  <c r="H27" i="19" s="1"/>
  <c r="G19" i="19"/>
  <c r="G23" i="19" s="1"/>
  <c r="G27" i="19" s="1"/>
  <c r="I16" i="19"/>
  <c r="H16" i="19"/>
  <c r="G16" i="19"/>
  <c r="I15" i="19"/>
  <c r="H15" i="19"/>
  <c r="G15" i="19"/>
  <c r="I14" i="19"/>
  <c r="H14" i="19"/>
  <c r="G14" i="19"/>
  <c r="I13" i="19"/>
  <c r="H13" i="19"/>
  <c r="G13" i="19"/>
  <c r="I12" i="19"/>
  <c r="H12" i="19"/>
  <c r="G12" i="19"/>
  <c r="I10" i="19"/>
  <c r="H10" i="19"/>
  <c r="G10" i="19"/>
  <c r="I9" i="19"/>
  <c r="H9" i="19"/>
  <c r="G9" i="19"/>
  <c r="I8" i="19"/>
  <c r="H8" i="19"/>
  <c r="G8" i="19"/>
  <c r="I7" i="19"/>
  <c r="H7" i="19"/>
  <c r="G7" i="19"/>
  <c r="O11" i="19"/>
  <c r="O17" i="19" s="1"/>
  <c r="O39" i="19" s="1"/>
  <c r="N11" i="19"/>
  <c r="N17" i="19" s="1"/>
  <c r="M11" i="19"/>
  <c r="M17" i="19" s="1"/>
  <c r="L11" i="19"/>
  <c r="L17" i="19" s="1"/>
  <c r="L39" i="19" s="1"/>
  <c r="K11" i="19"/>
  <c r="K17" i="19" s="1"/>
  <c r="J11" i="19"/>
  <c r="J17" i="19" s="1"/>
  <c r="O4" i="20"/>
  <c r="N4" i="20"/>
  <c r="M4" i="20"/>
  <c r="L4" i="20"/>
  <c r="K4" i="20"/>
  <c r="J4" i="20"/>
  <c r="I4" i="20"/>
  <c r="H4" i="20"/>
  <c r="G4" i="20"/>
  <c r="O3" i="20"/>
  <c r="N3" i="20"/>
  <c r="M3" i="20"/>
  <c r="L3" i="20"/>
  <c r="K3" i="20"/>
  <c r="J3" i="20"/>
  <c r="I3" i="20"/>
  <c r="H3" i="20"/>
  <c r="G3" i="20"/>
  <c r="O2" i="20"/>
  <c r="N2" i="20"/>
  <c r="M2" i="20"/>
  <c r="L2" i="20"/>
  <c r="K2" i="20"/>
  <c r="J2" i="20"/>
  <c r="I2" i="20"/>
  <c r="H2" i="20"/>
  <c r="G2" i="20"/>
  <c r="A1" i="20"/>
  <c r="O4" i="19"/>
  <c r="N4" i="19"/>
  <c r="M4" i="19"/>
  <c r="L4" i="19"/>
  <c r="K4" i="19"/>
  <c r="J4" i="19"/>
  <c r="I4" i="19"/>
  <c r="H4" i="19"/>
  <c r="G4" i="19"/>
  <c r="O3" i="19"/>
  <c r="N3" i="19"/>
  <c r="M3" i="19"/>
  <c r="L3" i="19"/>
  <c r="K3" i="19"/>
  <c r="J3" i="19"/>
  <c r="I3" i="19"/>
  <c r="H3" i="19"/>
  <c r="G3" i="19"/>
  <c r="O2" i="19"/>
  <c r="N2" i="19"/>
  <c r="M2" i="19"/>
  <c r="L2" i="19"/>
  <c r="K2" i="19"/>
  <c r="J2" i="19"/>
  <c r="I2" i="19"/>
  <c r="H2" i="19"/>
  <c r="G2" i="19"/>
  <c r="A1" i="19"/>
  <c r="O29" i="18"/>
  <c r="N29" i="18"/>
  <c r="M29" i="18"/>
  <c r="L29" i="18"/>
  <c r="K29" i="18"/>
  <c r="J29" i="18"/>
  <c r="I29" i="18"/>
  <c r="H29" i="18"/>
  <c r="G29" i="18"/>
  <c r="M39" i="19" l="1"/>
  <c r="K39" i="19"/>
  <c r="G37" i="19"/>
  <c r="H37" i="19"/>
  <c r="N37" i="19"/>
  <c r="N39" i="19" s="1"/>
  <c r="H11" i="19"/>
  <c r="I11" i="19"/>
  <c r="I17" i="19" s="1"/>
  <c r="I39" i="19" s="1"/>
  <c r="H17" i="19"/>
  <c r="H39" i="19" s="1"/>
  <c r="J39" i="19"/>
  <c r="G11" i="19"/>
  <c r="G17" i="19" s="1"/>
  <c r="G39" i="19" s="1"/>
  <c r="O23" i="18" l="1"/>
  <c r="N23" i="18"/>
  <c r="M23" i="18"/>
  <c r="L23" i="18"/>
  <c r="K23" i="18"/>
  <c r="J23" i="18"/>
  <c r="I23" i="18"/>
  <c r="H23" i="18"/>
  <c r="G23" i="18"/>
  <c r="O15" i="18"/>
  <c r="N15" i="18"/>
  <c r="M15" i="18"/>
  <c r="L15" i="18"/>
  <c r="K15" i="18"/>
  <c r="J15" i="18"/>
  <c r="I15" i="18"/>
  <c r="H15" i="18"/>
  <c r="G15" i="18"/>
  <c r="O8" i="18"/>
  <c r="O17" i="18" s="1"/>
  <c r="O25" i="18" s="1"/>
  <c r="O27" i="18" s="1"/>
  <c r="N8" i="18"/>
  <c r="N17" i="18" s="1"/>
  <c r="N25" i="18" s="1"/>
  <c r="N27" i="18" s="1"/>
  <c r="M8" i="18"/>
  <c r="M17" i="18" s="1"/>
  <c r="M25" i="18" s="1"/>
  <c r="M27" i="18" s="1"/>
  <c r="L8" i="18"/>
  <c r="K8" i="18"/>
  <c r="K17" i="18" s="1"/>
  <c r="K25" i="18" s="1"/>
  <c r="K27" i="18" s="1"/>
  <c r="J8" i="18"/>
  <c r="I8" i="18"/>
  <c r="H8" i="18"/>
  <c r="G8" i="18"/>
  <c r="G9" i="18" s="1"/>
  <c r="A1" i="18"/>
  <c r="A1" i="13"/>
  <c r="L17" i="18" l="1"/>
  <c r="L25" i="18" s="1"/>
  <c r="L27" i="18" s="1"/>
  <c r="H17" i="18"/>
  <c r="H18" i="18" s="1"/>
  <c r="H9" i="18"/>
  <c r="I17" i="18"/>
  <c r="I18" i="18" s="1"/>
  <c r="I9" i="18"/>
  <c r="J17" i="18"/>
  <c r="J25" i="18" s="1"/>
  <c r="J27" i="18" s="1"/>
  <c r="H25" i="18"/>
  <c r="H27" i="18" s="1"/>
  <c r="I25" i="18"/>
  <c r="I27" i="18" s="1"/>
  <c r="G17" i="18"/>
  <c r="G2" i="1"/>
  <c r="A1" i="1"/>
  <c r="G25" i="18" l="1"/>
  <c r="G27" i="18" s="1"/>
  <c r="G18" i="18"/>
  <c r="G2" i="18"/>
  <c r="G2" i="13"/>
  <c r="H2" i="1"/>
  <c r="G3" i="1"/>
  <c r="G4" i="1"/>
  <c r="G3" i="13" l="1"/>
  <c r="G3" i="18"/>
  <c r="H2" i="13"/>
  <c r="H2" i="18"/>
  <c r="G4" i="13"/>
  <c r="G4" i="18"/>
  <c r="I2" i="1"/>
  <c r="H3" i="1"/>
  <c r="H4" i="1"/>
  <c r="I3" i="1" l="1"/>
  <c r="I2" i="18"/>
  <c r="I2" i="13"/>
  <c r="H3" i="13"/>
  <c r="H3" i="18"/>
  <c r="H4" i="18"/>
  <c r="H4" i="13"/>
  <c r="I4" i="1"/>
  <c r="J2" i="1"/>
  <c r="I4" i="18" l="1"/>
  <c r="I4" i="13"/>
  <c r="J2" i="18"/>
  <c r="J2" i="13"/>
  <c r="I3" i="18"/>
  <c r="I3" i="13"/>
  <c r="J3" i="1"/>
  <c r="J4" i="1"/>
  <c r="K2" i="1"/>
  <c r="J3" i="13" l="1"/>
  <c r="J3" i="18"/>
  <c r="J4" i="13"/>
  <c r="J4" i="18"/>
  <c r="K2" i="18"/>
  <c r="K2" i="13"/>
  <c r="L2" i="1"/>
  <c r="K4" i="1"/>
  <c r="K3" i="1"/>
  <c r="L3" i="1" l="1"/>
  <c r="L2" i="13"/>
  <c r="L2" i="18"/>
  <c r="K4" i="13"/>
  <c r="K4" i="18"/>
  <c r="K3" i="13"/>
  <c r="K3" i="18"/>
  <c r="M2" i="1"/>
  <c r="L4" i="1"/>
  <c r="M2" i="13" l="1"/>
  <c r="M2" i="18"/>
  <c r="L4" i="18"/>
  <c r="L4" i="13"/>
  <c r="L3" i="13"/>
  <c r="L3" i="18"/>
  <c r="N2" i="1"/>
  <c r="M3" i="1"/>
  <c r="M4" i="1"/>
  <c r="O2" i="1" l="1"/>
  <c r="N2" i="18"/>
  <c r="N2" i="13"/>
  <c r="M3" i="18"/>
  <c r="M3" i="13"/>
  <c r="M4" i="13"/>
  <c r="M4" i="18"/>
  <c r="N4" i="1"/>
  <c r="N3" i="1"/>
  <c r="O3" i="1"/>
  <c r="O4" i="1"/>
  <c r="N4" i="13" l="1"/>
  <c r="N4" i="18"/>
  <c r="O4" i="13"/>
  <c r="O4" i="18"/>
  <c r="O3" i="13"/>
  <c r="O3" i="18"/>
  <c r="N3" i="18"/>
  <c r="N3" i="13"/>
  <c r="O2" i="18"/>
  <c r="O2" i="13"/>
</calcChain>
</file>

<file path=xl/sharedStrings.xml><?xml version="1.0" encoding="utf-8"?>
<sst xmlns="http://schemas.openxmlformats.org/spreadsheetml/2006/main" count="394" uniqueCount="169">
  <si>
    <t>InputC</t>
  </si>
  <si>
    <t>Company Inputs</t>
  </si>
  <si>
    <t>Company Name</t>
  </si>
  <si>
    <t>Industry</t>
  </si>
  <si>
    <t>Currency</t>
  </si>
  <si>
    <t>Units</t>
  </si>
  <si>
    <t>USD</t>
  </si>
  <si>
    <t>mn</t>
  </si>
  <si>
    <t>Timeline Inputs</t>
  </si>
  <si>
    <t>Last Fin. Yr. End</t>
  </si>
  <si>
    <t>No. of Historic Yrs.</t>
  </si>
  <si>
    <t>Model months per period</t>
  </si>
  <si>
    <t>Model days per period</t>
  </si>
  <si>
    <t>Column Counter</t>
  </si>
  <si>
    <t>Fin Year End</t>
  </si>
  <si>
    <t>Time Stamp</t>
  </si>
  <si>
    <t>Other Inputs</t>
  </si>
  <si>
    <t>Rounding Tolerance Limit</t>
  </si>
  <si>
    <t>limit</t>
  </si>
  <si>
    <t>days</t>
  </si>
  <si>
    <t>Tesla</t>
  </si>
  <si>
    <t>Automotive &amp; Energy</t>
  </si>
  <si>
    <t>Consolidated Balance Sheets - USD ($) $ in Millions</t>
  </si>
  <si>
    <t>Clsssification</t>
  </si>
  <si>
    <t>Dec. 31, 2021</t>
  </si>
  <si>
    <t>Dec. 31, 2022</t>
  </si>
  <si>
    <t>Dec. 31, 2023</t>
  </si>
  <si>
    <t>Current assets</t>
  </si>
  <si>
    <t> </t>
  </si>
  <si>
    <t>Cash and cash equivalents</t>
  </si>
  <si>
    <t>Short-term investments</t>
  </si>
  <si>
    <t>Accounts receivable, net</t>
  </si>
  <si>
    <t>Inventory</t>
  </si>
  <si>
    <t>Prepaid expenses and other current assets</t>
  </si>
  <si>
    <t>Total current assets</t>
  </si>
  <si>
    <t>Operating lease vehicles, net</t>
  </si>
  <si>
    <t>Solar energy systems, net</t>
  </si>
  <si>
    <t>Property, plant and equipment, net</t>
  </si>
  <si>
    <t>Operating lease right-of-use assets</t>
  </si>
  <si>
    <t>Digital assets, net</t>
  </si>
  <si>
    <t>Intangible assets, net</t>
  </si>
  <si>
    <t>Goodwill</t>
  </si>
  <si>
    <t>Deferred tax assets</t>
  </si>
  <si>
    <t>Other non-current assets</t>
  </si>
  <si>
    <t>Total assets</t>
  </si>
  <si>
    <t>Current liabilities</t>
  </si>
  <si>
    <t>Accounts payable</t>
  </si>
  <si>
    <t>Accrued liabilities and other</t>
  </si>
  <si>
    <t>Deferred revenue</t>
  </si>
  <si>
    <t>Customer Deposit</t>
  </si>
  <si>
    <t>Current portion of debt and finance leases</t>
  </si>
  <si>
    <t>Total current liabilities</t>
  </si>
  <si>
    <t>Debt and finance leases, net of current portion</t>
  </si>
  <si>
    <t>Deferred revenue, net of current portion</t>
  </si>
  <si>
    <t>Other long-term liabilities</t>
  </si>
  <si>
    <t>Total liabilities</t>
  </si>
  <si>
    <t>Commitments and contingencies (Note 15)</t>
  </si>
  <si>
    <t xml:space="preserve"> </t>
  </si>
  <si>
    <t>Redeemable noncontrolling interests in subsidiaries</t>
  </si>
  <si>
    <t>Stockholders’ equity</t>
  </si>
  <si>
    <t>Preferred stock; $0.001 par value; 100 shares authorized; no shares issued and outstanding</t>
  </si>
  <si>
    <t>Common stock; $0.001 par value; 6,000 shares authorized; 3,185 and 3,164 shares issued and outstanding as of December 31, 2023 and 2022, respectively</t>
  </si>
  <si>
    <t>Additional paid-in capital</t>
  </si>
  <si>
    <t>Accumulated other comprehensive loss</t>
  </si>
  <si>
    <t>Retained earnings</t>
  </si>
  <si>
    <t>Total stockholders’ equity</t>
  </si>
  <si>
    <t>Noncontrolling interests in subsidiaries</t>
  </si>
  <si>
    <t>Total liabilities and equity</t>
  </si>
  <si>
    <t>Consolidated Statements of Cash Flows - USD ($) $ in Millions</t>
  </si>
  <si>
    <t>Cash Flows from Operating Activities</t>
  </si>
  <si>
    <t>Net income</t>
  </si>
  <si>
    <t>Adjustments to reconcile net income to net cash provided by operating activities:</t>
  </si>
  <si>
    <t>Depreciation, amortization and impairment</t>
  </si>
  <si>
    <t>Stock-based compensation</t>
  </si>
  <si>
    <t>Inventory and purchase commitments write-downs</t>
  </si>
  <si>
    <t>Foreign currency transaction net unrealized (gain) loss</t>
  </si>
  <si>
    <t>Deferred income taxes</t>
  </si>
  <si>
    <t>Non-cash interest and other operating activities</t>
  </si>
  <si>
    <t>Digital assets loss (gain), net</t>
  </si>
  <si>
    <t>Changes in operating assets and liabilities:</t>
  </si>
  <si>
    <t>Accounts receivable</t>
  </si>
  <si>
    <t>Operating lease vehicles</t>
  </si>
  <si>
    <t>Prepaid expenses and other assets</t>
  </si>
  <si>
    <t>Accounts payable, accrued and other liabilities</t>
  </si>
  <si>
    <t>Net cash provided by operating activities</t>
  </si>
  <si>
    <t>Cash Flows from Investing Activities</t>
  </si>
  <si>
    <t>Purchases of property and equipment excluding finance leases, net of sales</t>
  </si>
  <si>
    <t>Purchases of solar energy systems, net of sales</t>
  </si>
  <si>
    <t>Purchases of digital assets</t>
  </si>
  <si>
    <t>Proceeds from sales of digital assets</t>
  </si>
  <si>
    <t>Purchase of intangible assets</t>
  </si>
  <si>
    <t>Purchases of investments</t>
  </si>
  <si>
    <t>Proceeds from maturities of investments</t>
  </si>
  <si>
    <t>Proceeds from sales of investments</t>
  </si>
  <si>
    <t>Receipt of government grants</t>
  </si>
  <si>
    <t>Business combinations, net of cash acquired</t>
  </si>
  <si>
    <t>Net cash used in investing activities</t>
  </si>
  <si>
    <t>Cash Flows from Financing Activities</t>
  </si>
  <si>
    <t>Proceeds from issuances of debt</t>
  </si>
  <si>
    <t>Repayments of debt</t>
  </si>
  <si>
    <t>Collateralized lease repayments</t>
  </si>
  <si>
    <t>Proceeds from exercises of stock options and other stock issuances</t>
  </si>
  <si>
    <t>Principal payments on finance leases</t>
  </si>
  <si>
    <t>Debt issuance costs</t>
  </si>
  <si>
    <t>Proceeds from investments by noncontrolling interests in subsidiaries</t>
  </si>
  <si>
    <t>Distributions paid to noncontrolling interests in subsidiaries</t>
  </si>
  <si>
    <t>Payments for buy-outs of noncontrolling interests in subsidiaries</t>
  </si>
  <si>
    <t>Net cash provided by (used in) financing activities</t>
  </si>
  <si>
    <t>Effect of exchange rate changes on cash and cash equivalents and restricted cash</t>
  </si>
  <si>
    <t>Net increase (decrease) in cash and cash equivalents and restricted cash</t>
  </si>
  <si>
    <t>Cash and cash equivalents and restricted cash, beginning of period</t>
  </si>
  <si>
    <t>Cash and cash equivalents and restricted cash, end of period</t>
  </si>
  <si>
    <t>Supplemental Non-Cash Investing and Financing Activities</t>
  </si>
  <si>
    <t>Acquisitions of property and equipment included in liabilities</t>
  </si>
  <si>
    <t>Supplemental Disclosures</t>
  </si>
  <si>
    <t>Cash paid during the period for interest, net of amounts capitalized</t>
  </si>
  <si>
    <t>Cash paid during the period for income taxes, net of refunds</t>
  </si>
  <si>
    <t>Consolidated Statements of Operations - USD ($) shares in Millions, $ in Millions</t>
  </si>
  <si>
    <t>Revenues</t>
  </si>
  <si>
    <t>Cost of revenues</t>
  </si>
  <si>
    <t>Total cost of revenues</t>
  </si>
  <si>
    <t>Gross profit</t>
  </si>
  <si>
    <t>Operating expenses</t>
  </si>
  <si>
    <t>Research and development</t>
  </si>
  <si>
    <t>Selling, general and administrative</t>
  </si>
  <si>
    <t>Restructuring and other</t>
  </si>
  <si>
    <t>Total operating expenses</t>
  </si>
  <si>
    <t>Income from operations</t>
  </si>
  <si>
    <t>Interest income</t>
  </si>
  <si>
    <t>Interest expense</t>
  </si>
  <si>
    <t>Other income (expense), net</t>
  </si>
  <si>
    <t>Income before income taxes</t>
  </si>
  <si>
    <t>(Benefit from) provision for income taxes</t>
  </si>
  <si>
    <t>Net (loss) income attributable to noncontrolling interests and redeemable noncontrolling interests in subsidiaries</t>
  </si>
  <si>
    <t>Net income attributable to common stockholders</t>
  </si>
  <si>
    <t>Net income per share of common stock attributable to common stockholders</t>
  </si>
  <si>
    <t>Basic (in dollars per share)</t>
  </si>
  <si>
    <t>Diluted (in dollars per share)</t>
  </si>
  <si>
    <t>Weighted average shares used in computing net income per share of common stock</t>
  </si>
  <si>
    <t>Basic (in shares)</t>
  </si>
  <si>
    <t>Diluted (in shares)</t>
  </si>
  <si>
    <t>Automotive Revenues</t>
  </si>
  <si>
    <t>Automotive sales</t>
  </si>
  <si>
    <t>Automotive regulatory credits</t>
  </si>
  <si>
    <t>Automotive leasing</t>
  </si>
  <si>
    <t>Energy generation and storage</t>
  </si>
  <si>
    <t>Services and other</t>
  </si>
  <si>
    <t>Revenue</t>
  </si>
  <si>
    <t>Gross profit ( % )</t>
  </si>
  <si>
    <t>Operating Margin ( % )</t>
  </si>
  <si>
    <t>Cost of revenue</t>
  </si>
  <si>
    <t>Gross Profit</t>
  </si>
  <si>
    <t>Operating Expenses</t>
  </si>
  <si>
    <t>Operating Profit</t>
  </si>
  <si>
    <t>Non Operating Income / Expense</t>
  </si>
  <si>
    <t>Income (loss) before income taxes</t>
  </si>
  <si>
    <t>Net income (loss)</t>
  </si>
  <si>
    <t>Net income / loss attributable to CS</t>
  </si>
  <si>
    <t>Input</t>
  </si>
  <si>
    <t>Imported Link</t>
  </si>
  <si>
    <t>Formula</t>
  </si>
  <si>
    <t>Legend</t>
  </si>
  <si>
    <t>Provision (Credit) for income taxes</t>
  </si>
  <si>
    <t>(NI)  / Loss attributable to noncontrolling interests</t>
  </si>
  <si>
    <t>Check</t>
  </si>
  <si>
    <t>Other Current Liabilities</t>
  </si>
  <si>
    <t>Be careful, took these up</t>
  </si>
  <si>
    <t>Restricted Cash</t>
  </si>
  <si>
    <t>Cash and cash equivalents Exc. Restricted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</si>
</sst>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#,##0.0_);\(#,##0.0\);\-\-_)"/>
    <numFmt numFmtId="165" formatCode="dd\-mmm\-yy;&quot;nm&quot;;&quot;nm&quot;;"/>
    <numFmt numFmtId="166" formatCode="0\ &quot;days&quot;_);\(0\ &quot;days&quot;\);\-\-\ &quot;days&quot;_)"/>
    <numFmt numFmtId="167" formatCode="#,##0.0_);\(#,##0.0\);\-_)"/>
    <numFmt numFmtId="168" formatCode="0.0\x;&quot;nm&quot;_x;&quot;nm&quot;_x"/>
    <numFmt numFmtId="169" formatCode="0.0%_);\(0.0%\);\-\-&quot;%&quot;_)"/>
    <numFmt numFmtId="170" formatCode="_(&quot;$ &quot;#,##0_);_(&quot;$ &quot;\(#,##0\)"/>
    <numFmt numFmtId="171" formatCode="_(&quot;$ &quot;#,##0.00_);_(&quot;$ &quot;\(#,##0.00\)"/>
    <numFmt numFmtId="172" formatCode="_(* #,##0_);_(* \(#,##0\);_(* &quot;-&quot;??_);_(@_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Gill Sans Nova"/>
      <family val="2"/>
    </font>
    <font>
      <b/>
      <sz val="11"/>
      <color theme="1"/>
      <name val="Gill Sans Nova"/>
      <family val="2"/>
    </font>
    <font>
      <sz val="10"/>
      <color rgb="FF00B0F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164" fontId="0" fillId="0" borderId="0"/>
    <xf numFmtId="169" fontId="6" fillId="0" borderId="0" applyFont="0" applyFill="0" applyBorder="0" applyAlignment="0" applyProtection="0"/>
    <xf numFmtId="167" fontId="7" fillId="0" borderId="3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164" fontId="5" fillId="0" borderId="0" applyNumberFormat="0" applyBorder="0"/>
    <xf numFmtId="165" fontId="4" fillId="2" borderId="0" applyFill="0" applyBorder="0" applyAlignment="0" applyProtection="0"/>
    <xf numFmtId="166" fontId="6" fillId="0" borderId="0" applyFont="0" applyFill="0" applyBorder="0" applyAlignment="0" applyProtection="0"/>
    <xf numFmtId="167" fontId="6" fillId="4" borderId="1" applyNumberFormat="0" applyFont="0" applyAlignment="0" applyProtection="0"/>
    <xf numFmtId="0" fontId="3" fillId="2" borderId="0" applyNumberFormat="0" applyBorder="0" applyAlignment="0" applyProtection="0"/>
    <xf numFmtId="167" fontId="6" fillId="5" borderId="0" applyNumberFormat="0" applyBorder="0" applyProtection="0"/>
    <xf numFmtId="168" fontId="6" fillId="0" borderId="0" applyFont="0" applyFill="0" applyBorder="0" applyAlignment="0" applyProtection="0"/>
    <xf numFmtId="169" fontId="6" fillId="6" borderId="0" applyNumberFormat="0" applyFont="0" applyBorder="0" applyAlignment="0" applyProtection="0"/>
    <xf numFmtId="164" fontId="2" fillId="7" borderId="1" applyNumberFormat="0">
      <alignment horizontal="center"/>
    </xf>
    <xf numFmtId="167" fontId="7" fillId="0" borderId="2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164" fontId="6" fillId="6" borderId="0" applyNumberFormat="0" applyFont="0" applyBorder="0" applyAlignment="0" applyProtection="0"/>
    <xf numFmtId="0" fontId="1" fillId="0" borderId="0"/>
  </cellStyleXfs>
  <cellXfs count="52">
    <xf numFmtId="164" fontId="0" fillId="0" borderId="0" xfId="0"/>
    <xf numFmtId="164" fontId="3" fillId="2" borderId="0" xfId="9" applyNumberFormat="1"/>
    <xf numFmtId="164" fontId="6" fillId="5" borderId="0" xfId="10" applyNumberFormat="1"/>
    <xf numFmtId="164" fontId="9" fillId="0" borderId="5" xfId="16" applyNumberFormat="1"/>
    <xf numFmtId="164" fontId="8" fillId="0" borderId="4" xfId="15" applyNumberFormat="1"/>
    <xf numFmtId="165" fontId="6" fillId="5" borderId="0" xfId="10" applyNumberFormat="1"/>
    <xf numFmtId="164" fontId="9" fillId="0" borderId="0" xfId="17" applyNumberFormat="1" applyAlignment="1">
      <alignment horizontal="center"/>
    </xf>
    <xf numFmtId="165" fontId="9" fillId="0" borderId="0" xfId="17" applyNumberFormat="1" applyFill="1" applyAlignment="1">
      <alignment horizontal="center"/>
    </xf>
    <xf numFmtId="164" fontId="0" fillId="0" borderId="0" xfId="0" applyAlignment="1">
      <alignment horizontal="center"/>
    </xf>
    <xf numFmtId="164" fontId="5" fillId="0" borderId="0" xfId="5"/>
    <xf numFmtId="164" fontId="9" fillId="4" borderId="1" xfId="8" applyNumberFormat="1" applyFont="1" applyAlignment="1">
      <alignment horizontal="center"/>
    </xf>
    <xf numFmtId="164" fontId="3" fillId="0" borderId="0" xfId="9" applyNumberFormat="1" applyFill="1"/>
    <xf numFmtId="0" fontId="10" fillId="0" borderId="0" xfId="20" applyFont="1" applyAlignment="1">
      <alignment horizontal="center" vertical="center" wrapText="1"/>
    </xf>
    <xf numFmtId="0" fontId="11" fillId="0" borderId="0" xfId="20" applyFont="1" applyAlignment="1">
      <alignment horizontal="center" vertical="center" wrapText="1"/>
    </xf>
    <xf numFmtId="0" fontId="1" fillId="0" borderId="0" xfId="20"/>
    <xf numFmtId="0" fontId="10" fillId="0" borderId="0" xfId="20" applyFont="1" applyAlignment="1">
      <alignment vertical="top" wrapText="1"/>
    </xf>
    <xf numFmtId="0" fontId="11" fillId="0" borderId="0" xfId="20" applyFont="1" applyAlignment="1">
      <alignment vertical="top" wrapText="1"/>
    </xf>
    <xf numFmtId="170" fontId="11" fillId="0" borderId="0" xfId="20" applyNumberFormat="1" applyFont="1" applyAlignment="1">
      <alignment horizontal="right" vertical="top"/>
    </xf>
    <xf numFmtId="37" fontId="11" fillId="0" borderId="0" xfId="20" applyNumberFormat="1" applyFont="1" applyAlignment="1">
      <alignment horizontal="right" vertical="top"/>
    </xf>
    <xf numFmtId="0" fontId="11" fillId="8" borderId="0" xfId="20" applyFont="1" applyFill="1" applyAlignment="1">
      <alignment vertical="top" wrapText="1"/>
    </xf>
    <xf numFmtId="0" fontId="11" fillId="0" borderId="0" xfId="20" applyFont="1" applyAlignment="1">
      <alignment vertical="center" wrapText="1"/>
    </xf>
    <xf numFmtId="171" fontId="11" fillId="0" borderId="0" xfId="20" applyNumberFormat="1" applyFont="1" applyAlignment="1">
      <alignment horizontal="right" vertical="top"/>
    </xf>
    <xf numFmtId="164" fontId="12" fillId="0" borderId="0" xfId="0" applyFont="1" applyAlignment="1">
      <alignment horizontal="left" indent="1"/>
    </xf>
    <xf numFmtId="164" fontId="13" fillId="0" borderId="2" xfId="0" applyFont="1" applyBorder="1"/>
    <xf numFmtId="164" fontId="12" fillId="0" borderId="0" xfId="0" applyFont="1"/>
    <xf numFmtId="164" fontId="0" fillId="0" borderId="6" xfId="0" applyBorder="1"/>
    <xf numFmtId="164" fontId="7" fillId="0" borderId="0" xfId="0" applyFont="1"/>
    <xf numFmtId="164" fontId="6" fillId="0" borderId="0" xfId="10" applyNumberFormat="1" applyFill="1"/>
    <xf numFmtId="164" fontId="14" fillId="0" borderId="0" xfId="0" applyFont="1"/>
    <xf numFmtId="164" fontId="6" fillId="5" borderId="6" xfId="10" applyNumberFormat="1" applyBorder="1"/>
    <xf numFmtId="169" fontId="0" fillId="0" borderId="0" xfId="1" applyFont="1"/>
    <xf numFmtId="0" fontId="11" fillId="0" borderId="6" xfId="20" applyFont="1" applyBorder="1" applyAlignment="1">
      <alignment vertical="top" wrapText="1"/>
    </xf>
    <xf numFmtId="0" fontId="15" fillId="0" borderId="0" xfId="20" applyFont="1" applyAlignment="1">
      <alignment vertical="top" wrapText="1"/>
    </xf>
    <xf numFmtId="172" fontId="6" fillId="0" borderId="0" xfId="18" applyNumberFormat="1" applyFill="1" applyBorder="1"/>
    <xf numFmtId="172" fontId="0" fillId="0" borderId="0" xfId="18" applyNumberFormat="1" applyFont="1" applyFill="1" applyBorder="1"/>
    <xf numFmtId="172" fontId="0" fillId="0" borderId="6" xfId="18" applyNumberFormat="1" applyFont="1" applyFill="1" applyBorder="1"/>
    <xf numFmtId="172" fontId="0" fillId="0" borderId="0" xfId="18" applyNumberFormat="1" applyFont="1"/>
    <xf numFmtId="172" fontId="0" fillId="0" borderId="6" xfId="18" applyNumberFormat="1" applyFont="1" applyBorder="1"/>
    <xf numFmtId="164" fontId="0" fillId="0" borderId="3" xfId="0" applyBorder="1"/>
    <xf numFmtId="0" fontId="11" fillId="0" borderId="7" xfId="20" applyFont="1" applyBorder="1" applyAlignment="1">
      <alignment vertical="top" wrapText="1"/>
    </xf>
    <xf numFmtId="172" fontId="0" fillId="0" borderId="3" xfId="18" applyNumberFormat="1" applyFont="1" applyBorder="1"/>
    <xf numFmtId="172" fontId="0" fillId="0" borderId="8" xfId="18" applyNumberFormat="1" applyFont="1" applyBorder="1"/>
    <xf numFmtId="172" fontId="0" fillId="0" borderId="0" xfId="18" applyNumberFormat="1" applyFont="1" applyBorder="1"/>
    <xf numFmtId="0" fontId="16" fillId="0" borderId="0" xfId="20" applyFont="1" applyAlignment="1">
      <alignment vertical="top" wrapText="1"/>
    </xf>
    <xf numFmtId="37" fontId="16" fillId="0" borderId="0" xfId="20" applyNumberFormat="1" applyFont="1" applyAlignment="1">
      <alignment horizontal="right" vertical="top"/>
    </xf>
    <xf numFmtId="0" fontId="17" fillId="0" borderId="0" xfId="20" applyFont="1" applyAlignment="1">
      <alignment vertical="top" wrapText="1"/>
    </xf>
    <xf numFmtId="172" fontId="6" fillId="5" borderId="0" xfId="10" applyNumberFormat="1" applyBorder="1"/>
    <xf numFmtId="172" fontId="6" fillId="5" borderId="6" xfId="10" applyNumberFormat="1" applyBorder="1"/>
    <xf numFmtId="172" fontId="6" fillId="5" borderId="0" xfId="10" applyNumberFormat="1"/>
    <xf numFmtId="172" fontId="6" fillId="0" borderId="0" xfId="10" applyNumberFormat="1" applyFill="1"/>
    <xf numFmtId="0" fontId="10" fillId="0" borderId="0" xfId="20" applyFont="1" applyAlignment="1">
      <alignment horizontal="center" vertical="center" wrapText="1"/>
    </xf>
    <xf numFmtId="0" fontId="1" fillId="0" borderId="0" xfId="20"/>
  </cellXfs>
  <cellStyles count="21">
    <cellStyle name="Accent1" xfId="3" builtinId="29" customBuiltin="1"/>
    <cellStyle name="Blank" xfId="4" xr:uid="{59CBE909-E89C-4C6B-BBE6-1B65033D6B8F}"/>
    <cellStyle name="CellName" xfId="5" xr:uid="{7A8D276F-4FB7-4DD9-AB3B-37910DB0DC28}"/>
    <cellStyle name="Comma" xfId="18" builtinId="3"/>
    <cellStyle name="Date" xfId="6" xr:uid="{0E203837-E24A-404A-A06C-A77292A9B04E}"/>
    <cellStyle name="Days" xfId="7" xr:uid="{906E0EE7-80D6-47B4-AA79-BA8CAFA59BDD}"/>
    <cellStyle name="Deviant" xfId="8" xr:uid="{F54BF547-EF1B-44B7-92B1-A2DF11ECF59B}"/>
    <cellStyle name="Header" xfId="9" xr:uid="{189DFDDF-0B01-453C-AC91-D707DA9B98DC}"/>
    <cellStyle name="Heading 2" xfId="15" builtinId="17"/>
    <cellStyle name="Heading 3" xfId="16" builtinId="18"/>
    <cellStyle name="Heading 4" xfId="17" builtinId="19"/>
    <cellStyle name="Inputs" xfId="10" xr:uid="{0CC97F96-204E-4E98-9D41-DBC10419D692}"/>
    <cellStyle name="Multiple1" xfId="11" xr:uid="{D3A05F2E-F162-441E-AFB4-BA1ECA4774CF}"/>
    <cellStyle name="Normal" xfId="0" builtinId="0" customBuiltin="1"/>
    <cellStyle name="Normal 2" xfId="20" xr:uid="{A4C486FF-D978-4FA8-B1B6-44B9B508254B}"/>
    <cellStyle name="Optional Input" xfId="12" xr:uid="{2E3C9BB4-9AA8-453B-9A40-BC4ED3DFE701}"/>
    <cellStyle name="Output" xfId="19" builtinId="21" customBuiltin="1"/>
    <cellStyle name="Percent" xfId="1" builtinId="5" customBuiltin="1"/>
    <cellStyle name="Section Header" xfId="13" xr:uid="{38D88262-4260-4317-9B87-08127FE8C739}"/>
    <cellStyle name="Subtotal" xfId="14" xr:uid="{7910831B-21B1-424F-9D6B-53B66982264C}"/>
    <cellStyle name="Total" xfId="2" builtinId="25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85FE-B31D-4AB9-8EC3-59D793717320}">
  <dimension ref="A1:S22"/>
  <sheetViews>
    <sheetView zoomScale="85" zoomScaleNormal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22.59765625" customWidth="1"/>
    <col min="4" max="4" width="1.69921875" customWidth="1"/>
    <col min="5" max="5" width="20.296875" customWidth="1"/>
    <col min="6" max="6" width="1.69921875" customWidth="1"/>
    <col min="7" max="7" width="10.69921875" bestFit="1" customWidth="1"/>
    <col min="8" max="8" width="19.09765625" bestFit="1" customWidth="1"/>
    <col min="9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CONCATENATE(E7," - in ",E9," ",E10)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E13*-1</f>
        <v>-2</v>
      </c>
      <c r="H2" s="10">
        <f>G2+1</f>
        <v>-1</v>
      </c>
      <c r="I2" s="6">
        <f t="shared" ref="I2:N2" si="0">H2+1</f>
        <v>0</v>
      </c>
      <c r="J2" s="6">
        <f t="shared" si="0"/>
        <v>1</v>
      </c>
      <c r="K2" s="6">
        <f t="shared" si="0"/>
        <v>2</v>
      </c>
      <c r="L2" s="6">
        <f t="shared" si="0"/>
        <v>3</v>
      </c>
      <c r="M2" s="6">
        <f t="shared" si="0"/>
        <v>4</v>
      </c>
      <c r="N2" s="6">
        <f t="shared" si="0"/>
        <v>5</v>
      </c>
      <c r="O2" s="6">
        <f t="shared" ref="O2" si="1">N2+1</f>
        <v>6</v>
      </c>
    </row>
    <row r="3" spans="1:15" ht="14.5" x14ac:dyDescent="0.35">
      <c r="E3" s="6" t="s">
        <v>14</v>
      </c>
      <c r="F3" s="6"/>
      <c r="G3" s="7">
        <f>EDATE($E$12,$E$14*G2)</f>
        <v>44561</v>
      </c>
      <c r="H3" s="7">
        <f t="shared" ref="H3:N3" si="2">EDATE($E$12,$E$14*H2)</f>
        <v>44926</v>
      </c>
      <c r="I3" s="7">
        <f t="shared" si="2"/>
        <v>45291</v>
      </c>
      <c r="J3" s="7">
        <f t="shared" si="2"/>
        <v>45657</v>
      </c>
      <c r="K3" s="7">
        <f t="shared" si="2"/>
        <v>46022</v>
      </c>
      <c r="L3" s="7">
        <f t="shared" si="2"/>
        <v>46387</v>
      </c>
      <c r="M3" s="7">
        <f t="shared" si="2"/>
        <v>46752</v>
      </c>
      <c r="N3" s="7">
        <f t="shared" si="2"/>
        <v>47118</v>
      </c>
      <c r="O3" s="7">
        <f t="shared" ref="O3" si="3">EDATE($E$12,$E$14*O2)</f>
        <v>47483</v>
      </c>
    </row>
    <row r="4" spans="1:15" ht="14.5" x14ac:dyDescent="0.35">
      <c r="E4" s="6" t="s">
        <v>15</v>
      </c>
      <c r="F4" s="6"/>
      <c r="G4" s="6" t="str">
        <f>IF(G2&lt;=0,"Historic",IF(G2=1,"Estimate","Forecast"))</f>
        <v>Historic</v>
      </c>
      <c r="H4" s="6" t="str">
        <f t="shared" ref="H4:N4" si="4">IF(H2&lt;=0,"Historic",IF(H2=1,"Estimate","Forecast"))</f>
        <v>Historic</v>
      </c>
      <c r="I4" s="6" t="str">
        <f t="shared" si="4"/>
        <v>Historic</v>
      </c>
      <c r="J4" s="6" t="str">
        <f t="shared" si="4"/>
        <v>Estimate</v>
      </c>
      <c r="K4" s="6" t="str">
        <f t="shared" si="4"/>
        <v>Forecast</v>
      </c>
      <c r="L4" s="6" t="str">
        <f t="shared" si="4"/>
        <v>Forecast</v>
      </c>
      <c r="M4" s="6" t="str">
        <f t="shared" si="4"/>
        <v>Forecast</v>
      </c>
      <c r="N4" s="6" t="str">
        <f t="shared" si="4"/>
        <v>Forecast</v>
      </c>
      <c r="O4" s="6" t="str">
        <f t="shared" ref="O4" si="5">IF(O2&lt;=0,"Historic",IF(O2=1,"Estimate","Forecast"))</f>
        <v>Forecast</v>
      </c>
    </row>
    <row r="5" spans="1:15" ht="15.5" x14ac:dyDescent="0.35">
      <c r="A5" s="1" t="s">
        <v>0</v>
      </c>
      <c r="B5" s="1"/>
      <c r="C5" s="1"/>
      <c r="D5" s="1"/>
      <c r="E5" s="1"/>
      <c r="F5" s="1"/>
      <c r="H5" s="11"/>
      <c r="I5" s="11"/>
      <c r="J5" s="11"/>
      <c r="K5" s="11"/>
      <c r="L5" s="11"/>
      <c r="M5" s="11"/>
      <c r="N5" s="11"/>
    </row>
    <row r="6" spans="1:15" ht="15" thickBot="1" x14ac:dyDescent="0.4">
      <c r="B6" s="3" t="s">
        <v>1</v>
      </c>
      <c r="C6" s="3"/>
      <c r="D6" s="3"/>
      <c r="E6" s="3"/>
    </row>
    <row r="7" spans="1:15" x14ac:dyDescent="0.3">
      <c r="C7" t="s">
        <v>2</v>
      </c>
      <c r="E7" s="2" t="s">
        <v>20</v>
      </c>
      <c r="I7" s="9"/>
    </row>
    <row r="8" spans="1:15" x14ac:dyDescent="0.3">
      <c r="C8" t="s">
        <v>3</v>
      </c>
      <c r="E8" s="2" t="s">
        <v>21</v>
      </c>
    </row>
    <row r="9" spans="1:15" x14ac:dyDescent="0.3">
      <c r="C9" t="s">
        <v>4</v>
      </c>
      <c r="E9" s="2" t="s">
        <v>6</v>
      </c>
    </row>
    <row r="10" spans="1:15" x14ac:dyDescent="0.3">
      <c r="C10" t="s">
        <v>5</v>
      </c>
      <c r="E10" s="2" t="s">
        <v>7</v>
      </c>
    </row>
    <row r="11" spans="1:15" ht="15" thickBot="1" x14ac:dyDescent="0.4">
      <c r="B11" s="3" t="s">
        <v>8</v>
      </c>
      <c r="C11" s="3"/>
      <c r="D11" s="3"/>
      <c r="E11" s="3"/>
    </row>
    <row r="12" spans="1:15" x14ac:dyDescent="0.3">
      <c r="C12" t="s">
        <v>9</v>
      </c>
      <c r="E12" s="5">
        <v>45291</v>
      </c>
    </row>
    <row r="13" spans="1:15" x14ac:dyDescent="0.3">
      <c r="C13" t="s">
        <v>10</v>
      </c>
      <c r="E13" s="2">
        <v>2</v>
      </c>
    </row>
    <row r="14" spans="1:15" x14ac:dyDescent="0.3">
      <c r="C14" t="s">
        <v>11</v>
      </c>
      <c r="E14" s="2">
        <v>12</v>
      </c>
    </row>
    <row r="15" spans="1:15" x14ac:dyDescent="0.3">
      <c r="C15" t="s">
        <v>12</v>
      </c>
      <c r="E15" s="2">
        <v>365</v>
      </c>
      <c r="F15" s="9" t="s">
        <v>19</v>
      </c>
    </row>
    <row r="16" spans="1:15" ht="15" thickBot="1" x14ac:dyDescent="0.4">
      <c r="B16" s="3" t="s">
        <v>16</v>
      </c>
      <c r="C16" s="3"/>
      <c r="D16" s="3"/>
      <c r="E16" s="3"/>
    </row>
    <row r="17" spans="2:6" x14ac:dyDescent="0.3">
      <c r="C17" t="s">
        <v>17</v>
      </c>
      <c r="E17" s="2">
        <v>0</v>
      </c>
      <c r="F17" s="9" t="s">
        <v>18</v>
      </c>
    </row>
    <row r="19" spans="2:6" ht="15" thickBot="1" x14ac:dyDescent="0.4">
      <c r="B19" s="3" t="s">
        <v>161</v>
      </c>
      <c r="C19" s="3"/>
      <c r="D19" s="3"/>
      <c r="E19" s="3"/>
    </row>
    <row r="20" spans="2:6" x14ac:dyDescent="0.3">
      <c r="C20" s="2" t="s">
        <v>158</v>
      </c>
      <c r="E20" s="27"/>
    </row>
    <row r="21" spans="2:6" x14ac:dyDescent="0.3">
      <c r="C21" s="9" t="s">
        <v>159</v>
      </c>
      <c r="E21" s="28"/>
    </row>
    <row r="22" spans="2:6" x14ac:dyDescent="0.3">
      <c r="C22" s="26" t="s">
        <v>160</v>
      </c>
    </row>
  </sheetData>
  <conditionalFormatting sqref="E1">
    <cfRule type="containsText" dxfId="11" priority="1" operator="containsText" text="Error">
      <formula>NOT(ISERROR(SEARCH("Error",E1)))</formula>
    </cfRule>
    <cfRule type="containsText" dxfId="10" priority="2" operator="containsText" text="OK">
      <formula>NOT(ISERROR(SEARCH("OK",E1)))</formula>
    </cfRule>
  </conditionalFormatting>
  <dataValidations disablePrompts="1" count="1">
    <dataValidation type="list" allowBlank="1" showInputMessage="1" showErrorMessage="1" sqref="K6" xr:uid="{19631D33-CC25-4090-85C4-8204AD7D9641}">
      <formula1>"Growth, Multiple"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A63D-19AF-4574-BC8A-D2A945BFBD06}">
  <dimension ref="A1:S4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41.8984375" customWidth="1"/>
    <col min="4" max="4" width="1.69921875" customWidth="1"/>
    <col min="5" max="5" width="15.5" customWidth="1"/>
    <col min="6" max="6" width="1.69921875" customWidth="1"/>
    <col min="7" max="7" width="16.69921875" customWidth="1"/>
    <col min="8" max="8" width="15.09765625" customWidth="1"/>
    <col min="9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-2</v>
      </c>
      <c r="H2" s="10">
        <f>Inputs!H2</f>
        <v>-1</v>
      </c>
      <c r="I2" s="6">
        <f>Inputs!I2</f>
        <v>0</v>
      </c>
      <c r="J2" s="6">
        <f>Inputs!J2</f>
        <v>1</v>
      </c>
      <c r="K2" s="6">
        <f>Inputs!K2</f>
        <v>2</v>
      </c>
      <c r="L2" s="6">
        <f>Inputs!L2</f>
        <v>3</v>
      </c>
      <c r="M2" s="6">
        <f>Inputs!M2</f>
        <v>4</v>
      </c>
      <c r="N2" s="6">
        <f>Inputs!N2</f>
        <v>5</v>
      </c>
      <c r="O2" s="6">
        <f>Inputs!O2</f>
        <v>6</v>
      </c>
    </row>
    <row r="3" spans="1:15" ht="14.5" x14ac:dyDescent="0.35">
      <c r="E3" s="6" t="s">
        <v>14</v>
      </c>
      <c r="F3" s="6"/>
      <c r="G3" s="7">
        <f>Inputs!G3</f>
        <v>44561</v>
      </c>
      <c r="H3" s="7">
        <f>Inputs!H3</f>
        <v>44926</v>
      </c>
      <c r="I3" s="7">
        <f>Inputs!I3</f>
        <v>45291</v>
      </c>
      <c r="J3" s="7">
        <f>Inputs!J3</f>
        <v>45657</v>
      </c>
      <c r="K3" s="7">
        <f>Inputs!K3</f>
        <v>46022</v>
      </c>
      <c r="L3" s="7">
        <f>Inputs!L3</f>
        <v>46387</v>
      </c>
      <c r="M3" s="7">
        <f>Inputs!M3</f>
        <v>46752</v>
      </c>
      <c r="N3" s="7">
        <f>Inputs!N3</f>
        <v>47118</v>
      </c>
      <c r="O3" s="7">
        <f>Inputs!O3</f>
        <v>47483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Estimate</v>
      </c>
      <c r="K4" s="6" t="str">
        <f>Inputs!K4</f>
        <v>Forecast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</sheetData>
  <conditionalFormatting sqref="E1">
    <cfRule type="containsText" dxfId="9" priority="1" operator="containsText" text="Error">
      <formula>NOT(ISERROR(SEARCH("Error",E1)))</formula>
    </cfRule>
    <cfRule type="containsText" dxfId="8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CE1A0-DB25-4D9F-9A7F-3F513F96C8A7}">
  <dimension ref="A1:S4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L21" sqref="L21"/>
    </sheetView>
  </sheetViews>
  <sheetFormatPr defaultColWidth="0" defaultRowHeight="13" x14ac:dyDescent="0.3"/>
  <cols>
    <col min="1" max="2" width="1.69921875" customWidth="1"/>
    <col min="3" max="3" width="41.8984375" customWidth="1"/>
    <col min="4" max="4" width="1.69921875" customWidth="1"/>
    <col min="5" max="5" width="15.5" customWidth="1"/>
    <col min="6" max="6" width="1.69921875" customWidth="1"/>
    <col min="7" max="7" width="16.69921875" customWidth="1"/>
    <col min="8" max="8" width="15.09765625" customWidth="1"/>
    <col min="9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-2</v>
      </c>
      <c r="H2" s="10">
        <f>Inputs!H2</f>
        <v>-1</v>
      </c>
      <c r="I2" s="6">
        <f>Inputs!I2</f>
        <v>0</v>
      </c>
      <c r="J2" s="6">
        <f>Inputs!J2</f>
        <v>1</v>
      </c>
      <c r="K2" s="6">
        <f>Inputs!K2</f>
        <v>2</v>
      </c>
      <c r="L2" s="6">
        <f>Inputs!L2</f>
        <v>3</v>
      </c>
      <c r="M2" s="6">
        <f>Inputs!M2</f>
        <v>4</v>
      </c>
      <c r="N2" s="6">
        <f>Inputs!N2</f>
        <v>5</v>
      </c>
      <c r="O2" s="6">
        <f>Inputs!O2</f>
        <v>6</v>
      </c>
    </row>
    <row r="3" spans="1:15" ht="14.5" x14ac:dyDescent="0.35">
      <c r="E3" s="6" t="s">
        <v>14</v>
      </c>
      <c r="F3" s="6"/>
      <c r="G3" s="7">
        <f>Inputs!G3</f>
        <v>44561</v>
      </c>
      <c r="H3" s="7">
        <f>Inputs!H3</f>
        <v>44926</v>
      </c>
      <c r="I3" s="7">
        <f>Inputs!I3</f>
        <v>45291</v>
      </c>
      <c r="J3" s="7">
        <f>Inputs!J3</f>
        <v>45657</v>
      </c>
      <c r="K3" s="7">
        <f>Inputs!K3</f>
        <v>46022</v>
      </c>
      <c r="L3" s="7">
        <f>Inputs!L3</f>
        <v>46387</v>
      </c>
      <c r="M3" s="7">
        <f>Inputs!M3</f>
        <v>46752</v>
      </c>
      <c r="N3" s="7">
        <f>Inputs!N3</f>
        <v>47118</v>
      </c>
      <c r="O3" s="7">
        <f>Inputs!O3</f>
        <v>47483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Estimate</v>
      </c>
      <c r="K4" s="6" t="str">
        <f>Inputs!K4</f>
        <v>Forecast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</sheetData>
  <conditionalFormatting sqref="E1">
    <cfRule type="containsText" dxfId="7" priority="1" operator="containsText" text="Error">
      <formula>NOT(ISERROR(SEARCH("Error",E1)))</formula>
    </cfRule>
    <cfRule type="containsText" dxfId="6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2806-40AC-4573-BDED-BA19486BD1F6}">
  <dimension ref="A1:S29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46.5" customWidth="1"/>
    <col min="4" max="4" width="1.69921875" customWidth="1"/>
    <col min="5" max="5" width="15.5" customWidth="1"/>
    <col min="6" max="6" width="1.69921875" customWidth="1"/>
    <col min="7" max="7" width="15" customWidth="1"/>
    <col min="8" max="8" width="14.19921875" customWidth="1"/>
    <col min="9" max="9" width="14.3984375" customWidth="1"/>
    <col min="10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-2</v>
      </c>
      <c r="H2" s="10">
        <f>Inputs!H2</f>
        <v>-1</v>
      </c>
      <c r="I2" s="6">
        <f>Inputs!I2</f>
        <v>0</v>
      </c>
      <c r="J2" s="6">
        <f>Inputs!J2</f>
        <v>1</v>
      </c>
      <c r="K2" s="6">
        <f>Inputs!K2</f>
        <v>2</v>
      </c>
      <c r="L2" s="6">
        <f>Inputs!L2</f>
        <v>3</v>
      </c>
      <c r="M2" s="6">
        <f>Inputs!M2</f>
        <v>4</v>
      </c>
      <c r="N2" s="6">
        <f>Inputs!N2</f>
        <v>5</v>
      </c>
      <c r="O2" s="6">
        <f>Inputs!O2</f>
        <v>6</v>
      </c>
    </row>
    <row r="3" spans="1:15" ht="14.5" x14ac:dyDescent="0.35">
      <c r="E3" s="6" t="s">
        <v>14</v>
      </c>
      <c r="F3" s="6"/>
      <c r="G3" s="7">
        <f>Inputs!G3</f>
        <v>44561</v>
      </c>
      <c r="H3" s="7">
        <f>Inputs!H3</f>
        <v>44926</v>
      </c>
      <c r="I3" s="7">
        <f>Inputs!I3</f>
        <v>45291</v>
      </c>
      <c r="J3" s="7">
        <f>Inputs!J3</f>
        <v>45657</v>
      </c>
      <c r="K3" s="7">
        <f>Inputs!K3</f>
        <v>46022</v>
      </c>
      <c r="L3" s="7">
        <f>Inputs!L3</f>
        <v>46387</v>
      </c>
      <c r="M3" s="7">
        <f>Inputs!M3</f>
        <v>46752</v>
      </c>
      <c r="N3" s="7">
        <f>Inputs!N3</f>
        <v>47118</v>
      </c>
      <c r="O3" s="7">
        <f>Inputs!O3</f>
        <v>47483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Estimate</v>
      </c>
      <c r="K4" s="6" t="str">
        <f>Inputs!K4</f>
        <v>Forecast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  <row r="6" spans="1:15" ht="15" x14ac:dyDescent="0.4">
      <c r="C6" s="22" t="s">
        <v>147</v>
      </c>
      <c r="G6" s="2">
        <v>53823</v>
      </c>
      <c r="H6" s="2">
        <v>81462</v>
      </c>
      <c r="I6" s="2">
        <v>96773</v>
      </c>
    </row>
    <row r="7" spans="1:15" ht="15" x14ac:dyDescent="0.4">
      <c r="C7" s="22" t="s">
        <v>150</v>
      </c>
      <c r="G7" s="29">
        <v>-40217</v>
      </c>
      <c r="H7" s="29">
        <v>-60609</v>
      </c>
      <c r="I7" s="29">
        <v>-79113</v>
      </c>
      <c r="J7" s="25"/>
      <c r="K7" s="25"/>
      <c r="L7" s="25"/>
      <c r="M7" s="25"/>
      <c r="N7" s="25"/>
      <c r="O7" s="25"/>
    </row>
    <row r="8" spans="1:15" ht="15" x14ac:dyDescent="0.4">
      <c r="C8" s="23" t="s">
        <v>151</v>
      </c>
      <c r="G8">
        <f>G6+G7</f>
        <v>13606</v>
      </c>
      <c r="H8">
        <f t="shared" ref="H8:O8" si="0">H6+H7</f>
        <v>20853</v>
      </c>
      <c r="I8">
        <f t="shared" si="0"/>
        <v>17660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si="0"/>
        <v>0</v>
      </c>
      <c r="O8">
        <f t="shared" si="0"/>
        <v>0</v>
      </c>
    </row>
    <row r="9" spans="1:15" ht="15" x14ac:dyDescent="0.4">
      <c r="C9" s="24" t="s">
        <v>148</v>
      </c>
      <c r="G9" s="30">
        <f t="shared" ref="G9:I9" si="1">G8/G6</f>
        <v>0.25279155751258753</v>
      </c>
      <c r="H9" s="30">
        <f t="shared" si="1"/>
        <v>0.25598438535759005</v>
      </c>
      <c r="I9" s="30">
        <f t="shared" si="1"/>
        <v>0.18248891736331416</v>
      </c>
      <c r="J9" s="30"/>
      <c r="K9" s="30"/>
      <c r="L9" s="30"/>
      <c r="M9" s="30"/>
      <c r="N9" s="30"/>
      <c r="O9" s="30"/>
    </row>
    <row r="10" spans="1:15" ht="15" x14ac:dyDescent="0.4">
      <c r="C10" s="24"/>
    </row>
    <row r="11" spans="1:15" ht="15" x14ac:dyDescent="0.4">
      <c r="C11" s="24" t="s">
        <v>152</v>
      </c>
    </row>
    <row r="12" spans="1:15" ht="15" x14ac:dyDescent="0.4">
      <c r="C12" s="22" t="s">
        <v>123</v>
      </c>
      <c r="G12" s="2">
        <v>-2593</v>
      </c>
      <c r="H12" s="2">
        <v>-3075</v>
      </c>
      <c r="I12" s="2">
        <v>-3969</v>
      </c>
    </row>
    <row r="13" spans="1:15" ht="15" x14ac:dyDescent="0.4">
      <c r="C13" s="22" t="s">
        <v>124</v>
      </c>
      <c r="G13" s="2">
        <v>-4517</v>
      </c>
      <c r="H13" s="2">
        <v>-3946</v>
      </c>
      <c r="I13" s="2">
        <v>-4800</v>
      </c>
    </row>
    <row r="14" spans="1:15" ht="15" x14ac:dyDescent="0.4">
      <c r="C14" s="22" t="s">
        <v>125</v>
      </c>
      <c r="G14" s="29">
        <v>27</v>
      </c>
      <c r="H14" s="29">
        <v>-176</v>
      </c>
      <c r="I14" s="29">
        <v>0</v>
      </c>
      <c r="J14" s="25"/>
      <c r="K14" s="25"/>
      <c r="L14" s="25"/>
      <c r="M14" s="25"/>
      <c r="N14" s="25"/>
      <c r="O14" s="25"/>
    </row>
    <row r="15" spans="1:15" ht="15" x14ac:dyDescent="0.4">
      <c r="C15" s="23" t="s">
        <v>152</v>
      </c>
      <c r="G15">
        <f>SUM(G12:G14)</f>
        <v>-7083</v>
      </c>
      <c r="H15">
        <f t="shared" ref="H15:O15" si="2">SUM(H12:H14)</f>
        <v>-7197</v>
      </c>
      <c r="I15">
        <f t="shared" si="2"/>
        <v>-8769</v>
      </c>
      <c r="J15">
        <f t="shared" si="2"/>
        <v>0</v>
      </c>
      <c r="K15">
        <f t="shared" si="2"/>
        <v>0</v>
      </c>
      <c r="L15">
        <f t="shared" si="2"/>
        <v>0</v>
      </c>
      <c r="M15">
        <f t="shared" si="2"/>
        <v>0</v>
      </c>
      <c r="N15">
        <f t="shared" si="2"/>
        <v>0</v>
      </c>
      <c r="O15">
        <f t="shared" si="2"/>
        <v>0</v>
      </c>
    </row>
    <row r="16" spans="1:15" ht="15" x14ac:dyDescent="0.4">
      <c r="C16" s="24"/>
    </row>
    <row r="17" spans="3:15" ht="15" x14ac:dyDescent="0.4">
      <c r="C17" s="24" t="s">
        <v>153</v>
      </c>
      <c r="G17">
        <f>G8+G15</f>
        <v>6523</v>
      </c>
      <c r="H17">
        <f t="shared" ref="H17:O17" si="3">H8+H15</f>
        <v>13656</v>
      </c>
      <c r="I17">
        <f t="shared" si="3"/>
        <v>8891</v>
      </c>
      <c r="J17">
        <f t="shared" si="3"/>
        <v>0</v>
      </c>
      <c r="K17">
        <f t="shared" si="3"/>
        <v>0</v>
      </c>
      <c r="L17">
        <f t="shared" si="3"/>
        <v>0</v>
      </c>
      <c r="M17">
        <f t="shared" si="3"/>
        <v>0</v>
      </c>
      <c r="N17">
        <f t="shared" si="3"/>
        <v>0</v>
      </c>
      <c r="O17">
        <f t="shared" si="3"/>
        <v>0</v>
      </c>
    </row>
    <row r="18" spans="3:15" ht="15" x14ac:dyDescent="0.4">
      <c r="C18" s="24" t="s">
        <v>149</v>
      </c>
      <c r="G18" s="30">
        <f>G17/G6</f>
        <v>0.12119354179440016</v>
      </c>
      <c r="H18" s="30">
        <f t="shared" ref="H18:I18" si="4">H17/H6</f>
        <v>0.16763644398615304</v>
      </c>
      <c r="I18" s="30">
        <f t="shared" si="4"/>
        <v>9.1874799789197395E-2</v>
      </c>
      <c r="J18" s="30"/>
      <c r="K18" s="30"/>
      <c r="L18" s="30"/>
      <c r="M18" s="30"/>
      <c r="N18" s="30"/>
      <c r="O18" s="30"/>
    </row>
    <row r="19" spans="3:15" ht="15" x14ac:dyDescent="0.4">
      <c r="C19" s="24"/>
    </row>
    <row r="20" spans="3:15" ht="15" x14ac:dyDescent="0.4">
      <c r="C20" s="22" t="s">
        <v>128</v>
      </c>
      <c r="G20" s="2">
        <v>56</v>
      </c>
      <c r="H20" s="2">
        <v>297</v>
      </c>
      <c r="I20" s="2">
        <v>1066</v>
      </c>
    </row>
    <row r="21" spans="3:15" ht="15" x14ac:dyDescent="0.4">
      <c r="C21" s="22" t="s">
        <v>129</v>
      </c>
      <c r="G21" s="2">
        <v>-371</v>
      </c>
      <c r="H21" s="2">
        <v>-191</v>
      </c>
      <c r="I21" s="2">
        <v>-156</v>
      </c>
    </row>
    <row r="22" spans="3:15" ht="15" x14ac:dyDescent="0.4">
      <c r="C22" s="22" t="s">
        <v>130</v>
      </c>
      <c r="G22" s="29">
        <v>135</v>
      </c>
      <c r="H22" s="29">
        <v>-43</v>
      </c>
      <c r="I22" s="29">
        <v>172</v>
      </c>
      <c r="J22" s="25"/>
      <c r="K22" s="25"/>
      <c r="L22" s="25"/>
      <c r="M22" s="25"/>
      <c r="N22" s="25"/>
      <c r="O22" s="25"/>
    </row>
    <row r="23" spans="3:15" ht="15" x14ac:dyDescent="0.4">
      <c r="C23" s="23" t="s">
        <v>154</v>
      </c>
      <c r="G23">
        <f>SUM(G20:G22)</f>
        <v>-180</v>
      </c>
      <c r="H23">
        <f t="shared" ref="H23:O23" si="5">SUM(H20:H22)</f>
        <v>63</v>
      </c>
      <c r="I23">
        <f t="shared" si="5"/>
        <v>1082</v>
      </c>
      <c r="J23">
        <f t="shared" si="5"/>
        <v>0</v>
      </c>
      <c r="K23">
        <f t="shared" si="5"/>
        <v>0</v>
      </c>
      <c r="L23">
        <f t="shared" si="5"/>
        <v>0</v>
      </c>
      <c r="M23">
        <f t="shared" si="5"/>
        <v>0</v>
      </c>
      <c r="N23">
        <f t="shared" si="5"/>
        <v>0</v>
      </c>
      <c r="O23">
        <f t="shared" si="5"/>
        <v>0</v>
      </c>
    </row>
    <row r="24" spans="3:15" ht="15" x14ac:dyDescent="0.4">
      <c r="C24" s="24"/>
    </row>
    <row r="25" spans="3:15" ht="15" x14ac:dyDescent="0.4">
      <c r="C25" s="24" t="s">
        <v>155</v>
      </c>
      <c r="G25">
        <f>G17+G23</f>
        <v>6343</v>
      </c>
      <c r="H25">
        <f t="shared" ref="H25:O25" si="6">H17+H23</f>
        <v>13719</v>
      </c>
      <c r="I25">
        <f t="shared" si="6"/>
        <v>9973</v>
      </c>
      <c r="J25">
        <f t="shared" si="6"/>
        <v>0</v>
      </c>
      <c r="K25">
        <f t="shared" si="6"/>
        <v>0</v>
      </c>
      <c r="L25">
        <f t="shared" si="6"/>
        <v>0</v>
      </c>
      <c r="M25">
        <f t="shared" si="6"/>
        <v>0</v>
      </c>
      <c r="N25">
        <f t="shared" si="6"/>
        <v>0</v>
      </c>
      <c r="O25">
        <f t="shared" si="6"/>
        <v>0</v>
      </c>
    </row>
    <row r="26" spans="3:15" ht="15" x14ac:dyDescent="0.4">
      <c r="C26" s="22" t="s">
        <v>162</v>
      </c>
      <c r="G26" s="29">
        <v>-699</v>
      </c>
      <c r="H26" s="29">
        <v>-1132</v>
      </c>
      <c r="I26" s="29">
        <v>5001</v>
      </c>
      <c r="J26" s="25"/>
      <c r="K26" s="25"/>
      <c r="L26" s="25"/>
      <c r="M26" s="25"/>
      <c r="N26" s="25"/>
      <c r="O26" s="25"/>
    </row>
    <row r="27" spans="3:15" ht="15" x14ac:dyDescent="0.4">
      <c r="C27" s="23" t="s">
        <v>156</v>
      </c>
      <c r="G27">
        <f>G25+G26</f>
        <v>5644</v>
      </c>
      <c r="H27">
        <f t="shared" ref="H27:O27" si="7">H25+H26</f>
        <v>12587</v>
      </c>
      <c r="I27">
        <f t="shared" si="7"/>
        <v>14974</v>
      </c>
      <c r="J27">
        <f t="shared" si="7"/>
        <v>0</v>
      </c>
      <c r="K27">
        <f t="shared" si="7"/>
        <v>0</v>
      </c>
      <c r="L27">
        <f t="shared" si="7"/>
        <v>0</v>
      </c>
      <c r="M27">
        <f t="shared" si="7"/>
        <v>0</v>
      </c>
      <c r="N27">
        <f t="shared" si="7"/>
        <v>0</v>
      </c>
      <c r="O27">
        <f t="shared" si="7"/>
        <v>0</v>
      </c>
    </row>
    <row r="28" spans="3:15" ht="15" x14ac:dyDescent="0.4">
      <c r="C28" s="22" t="s">
        <v>163</v>
      </c>
      <c r="G28" s="29">
        <v>-125</v>
      </c>
      <c r="H28" s="29">
        <v>-31</v>
      </c>
      <c r="I28" s="29">
        <v>23</v>
      </c>
      <c r="J28" s="25"/>
      <c r="K28" s="25"/>
      <c r="L28" s="25"/>
      <c r="M28" s="25"/>
      <c r="N28" s="25"/>
      <c r="O28" s="25"/>
    </row>
    <row r="29" spans="3:15" ht="15" x14ac:dyDescent="0.4">
      <c r="C29" s="23" t="s">
        <v>157</v>
      </c>
      <c r="G29">
        <f>G27+G28</f>
        <v>5519</v>
      </c>
      <c r="H29">
        <f t="shared" ref="H29:O29" si="8">H27+H28</f>
        <v>12556</v>
      </c>
      <c r="I29">
        <f t="shared" si="8"/>
        <v>14997</v>
      </c>
      <c r="J29">
        <f t="shared" si="8"/>
        <v>0</v>
      </c>
      <c r="K29">
        <f t="shared" si="8"/>
        <v>0</v>
      </c>
      <c r="L29">
        <f t="shared" si="8"/>
        <v>0</v>
      </c>
      <c r="M29">
        <f t="shared" si="8"/>
        <v>0</v>
      </c>
      <c r="N29">
        <f t="shared" si="8"/>
        <v>0</v>
      </c>
      <c r="O29">
        <f t="shared" si="8"/>
        <v>0</v>
      </c>
    </row>
  </sheetData>
  <conditionalFormatting sqref="E1">
    <cfRule type="containsText" dxfId="5" priority="1" operator="containsText" text="Error">
      <formula>NOT(ISERROR(SEARCH("Error",E1)))</formula>
    </cfRule>
    <cfRule type="containsText" dxfId="4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7519-9046-4BD7-8141-EE5FDBB9663F}">
  <dimension ref="A1:S39"/>
  <sheetViews>
    <sheetView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I16" sqref="I16"/>
    </sheetView>
  </sheetViews>
  <sheetFormatPr defaultColWidth="0" defaultRowHeight="13" x14ac:dyDescent="0.3"/>
  <cols>
    <col min="1" max="2" width="1.69921875" customWidth="1"/>
    <col min="3" max="3" width="46.5" customWidth="1"/>
    <col min="4" max="4" width="1.69921875" customWidth="1"/>
    <col min="5" max="5" width="15.5" customWidth="1"/>
    <col min="6" max="6" width="1.69921875" customWidth="1"/>
    <col min="7" max="7" width="15" customWidth="1"/>
    <col min="8" max="8" width="14.19921875" customWidth="1"/>
    <col min="9" max="9" width="14.3984375" customWidth="1"/>
    <col min="10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-2</v>
      </c>
      <c r="H2" s="10">
        <f>Inputs!H2</f>
        <v>-1</v>
      </c>
      <c r="I2" s="6">
        <f>Inputs!I2</f>
        <v>0</v>
      </c>
      <c r="J2" s="6">
        <f>Inputs!J2</f>
        <v>1</v>
      </c>
      <c r="K2" s="6">
        <f>Inputs!K2</f>
        <v>2</v>
      </c>
      <c r="L2" s="6">
        <f>Inputs!L2</f>
        <v>3</v>
      </c>
      <c r="M2" s="6">
        <f>Inputs!M2</f>
        <v>4</v>
      </c>
      <c r="N2" s="6">
        <f>Inputs!N2</f>
        <v>5</v>
      </c>
      <c r="O2" s="6">
        <f>Inputs!O2</f>
        <v>6</v>
      </c>
    </row>
    <row r="3" spans="1:15" ht="14.5" x14ac:dyDescent="0.35">
      <c r="E3" s="6" t="s">
        <v>14</v>
      </c>
      <c r="F3" s="6"/>
      <c r="G3" s="7">
        <f>Inputs!G3</f>
        <v>44561</v>
      </c>
      <c r="H3" s="7">
        <f>Inputs!H3</f>
        <v>44926</v>
      </c>
      <c r="I3" s="7">
        <f>Inputs!I3</f>
        <v>45291</v>
      </c>
      <c r="J3" s="7">
        <f>Inputs!J3</f>
        <v>45657</v>
      </c>
      <c r="K3" s="7">
        <f>Inputs!K3</f>
        <v>46022</v>
      </c>
      <c r="L3" s="7">
        <f>Inputs!L3</f>
        <v>46387</v>
      </c>
      <c r="M3" s="7">
        <f>Inputs!M3</f>
        <v>46752</v>
      </c>
      <c r="N3" s="7">
        <f>Inputs!N3</f>
        <v>47118</v>
      </c>
      <c r="O3" s="7">
        <f>Inputs!O3</f>
        <v>47483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Estimate</v>
      </c>
      <c r="K4" s="6" t="str">
        <f>Inputs!K4</f>
        <v>Forecast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  <row r="6" spans="1:15" ht="14.5" x14ac:dyDescent="0.3">
      <c r="C6" s="16" t="s">
        <v>29</v>
      </c>
      <c r="G6" s="33">
        <f>CFS!G51</f>
        <v>17576</v>
      </c>
      <c r="H6" s="33">
        <f>CFS!H51</f>
        <v>16253</v>
      </c>
      <c r="I6" s="33">
        <f>CFS!I51</f>
        <v>16398</v>
      </c>
      <c r="J6" s="34"/>
      <c r="K6" s="34"/>
      <c r="L6" s="34"/>
      <c r="M6" s="34"/>
      <c r="N6" s="34"/>
      <c r="O6" s="34"/>
    </row>
    <row r="7" spans="1:15" ht="14.5" x14ac:dyDescent="0.3">
      <c r="C7" s="16" t="s">
        <v>30</v>
      </c>
      <c r="G7" s="34">
        <f>SUMIF('Consolidated Balance Sheets'!$B:$B,BS!$C7,'Consolidated Balance Sheets'!C:C)</f>
        <v>131</v>
      </c>
      <c r="H7" s="34">
        <f>SUMIF('Consolidated Balance Sheets'!$B:$B,BS!$C7,'Consolidated Balance Sheets'!D:D)</f>
        <v>5932</v>
      </c>
      <c r="I7" s="34">
        <f>SUMIF('Consolidated Balance Sheets'!$B:$B,BS!$C7,'Consolidated Balance Sheets'!E:E)</f>
        <v>12696</v>
      </c>
      <c r="J7" s="34"/>
      <c r="K7" s="34"/>
      <c r="L7" s="34"/>
      <c r="M7" s="34"/>
      <c r="N7" s="34"/>
      <c r="O7" s="34"/>
    </row>
    <row r="8" spans="1:15" ht="14.5" x14ac:dyDescent="0.3">
      <c r="C8" s="16" t="s">
        <v>31</v>
      </c>
      <c r="G8" s="34">
        <f>SUMIF('Consolidated Balance Sheets'!$B:$B,BS!$C8,'Consolidated Balance Sheets'!C:C)</f>
        <v>1913</v>
      </c>
      <c r="H8" s="34">
        <f>SUMIF('Consolidated Balance Sheets'!$B:$B,BS!$C8,'Consolidated Balance Sheets'!D:D)</f>
        <v>2952</v>
      </c>
      <c r="I8" s="34">
        <f>SUMIF('Consolidated Balance Sheets'!$B:$B,BS!$C8,'Consolidated Balance Sheets'!E:E)</f>
        <v>3508</v>
      </c>
      <c r="J8" s="34"/>
      <c r="K8" s="34"/>
      <c r="L8" s="34"/>
      <c r="M8" s="34"/>
      <c r="N8" s="34"/>
      <c r="O8" s="34"/>
    </row>
    <row r="9" spans="1:15" ht="14.5" x14ac:dyDescent="0.3">
      <c r="C9" s="16" t="s">
        <v>32</v>
      </c>
      <c r="G9" s="34">
        <f>SUMIF('Consolidated Balance Sheets'!$B:$B,BS!$C9,'Consolidated Balance Sheets'!C:C)</f>
        <v>5757</v>
      </c>
      <c r="H9" s="34">
        <f>SUMIF('Consolidated Balance Sheets'!$B:$B,BS!$C9,'Consolidated Balance Sheets'!D:D)</f>
        <v>12839</v>
      </c>
      <c r="I9" s="34">
        <f>SUMIF('Consolidated Balance Sheets'!$B:$B,BS!$C9,'Consolidated Balance Sheets'!E:E)</f>
        <v>13626</v>
      </c>
      <c r="J9" s="34"/>
      <c r="K9" s="34"/>
      <c r="L9" s="34"/>
      <c r="M9" s="34"/>
      <c r="N9" s="34"/>
      <c r="O9" s="34"/>
    </row>
    <row r="10" spans="1:15" ht="14.5" x14ac:dyDescent="0.3">
      <c r="C10" s="31" t="s">
        <v>33</v>
      </c>
      <c r="D10" s="25"/>
      <c r="E10" s="25"/>
      <c r="F10" s="25"/>
      <c r="G10" s="35">
        <f>SUMIF('Consolidated Balance Sheets'!$B:$B,BS!$C10,'Consolidated Balance Sheets'!C:C)</f>
        <v>1723</v>
      </c>
      <c r="H10" s="35">
        <f>SUMIF('Consolidated Balance Sheets'!$B:$B,BS!$C10,'Consolidated Balance Sheets'!D:D)</f>
        <v>2941</v>
      </c>
      <c r="I10" s="35">
        <f>SUMIF('Consolidated Balance Sheets'!$B:$B,BS!$C10,'Consolidated Balance Sheets'!E:E)</f>
        <v>3388</v>
      </c>
      <c r="J10" s="35"/>
      <c r="K10" s="35"/>
      <c r="L10" s="35"/>
      <c r="M10" s="35"/>
      <c r="N10" s="35"/>
      <c r="O10" s="35"/>
    </row>
    <row r="11" spans="1:15" ht="14.5" x14ac:dyDescent="0.3">
      <c r="C11" s="16" t="s">
        <v>34</v>
      </c>
      <c r="G11" s="33">
        <f>SUM(G6:G10)</f>
        <v>27100</v>
      </c>
      <c r="H11" s="33">
        <f t="shared" ref="H11:O11" si="0">SUM(H6:H10)</f>
        <v>40917</v>
      </c>
      <c r="I11" s="33">
        <f t="shared" si="0"/>
        <v>49616</v>
      </c>
      <c r="J11" s="34">
        <f t="shared" si="0"/>
        <v>0</v>
      </c>
      <c r="K11" s="34">
        <f t="shared" si="0"/>
        <v>0</v>
      </c>
      <c r="L11" s="34">
        <f t="shared" si="0"/>
        <v>0</v>
      </c>
      <c r="M11" s="34">
        <f t="shared" si="0"/>
        <v>0</v>
      </c>
      <c r="N11" s="34">
        <f t="shared" si="0"/>
        <v>0</v>
      </c>
      <c r="O11" s="34">
        <f t="shared" si="0"/>
        <v>0</v>
      </c>
    </row>
    <row r="12" spans="1:15" ht="14.5" x14ac:dyDescent="0.3">
      <c r="C12" s="16" t="s">
        <v>35</v>
      </c>
      <c r="G12" s="33">
        <f>SUMIF('Consolidated Balance Sheets'!$B:$B,BS!$C12,'Consolidated Balance Sheets'!C:C)</f>
        <v>4511</v>
      </c>
      <c r="H12" s="33">
        <f>SUMIF('Consolidated Balance Sheets'!$B:$B,BS!$C12,'Consolidated Balance Sheets'!D:D)</f>
        <v>5035</v>
      </c>
      <c r="I12" s="33">
        <f>SUMIF('Consolidated Balance Sheets'!$B:$B,BS!$C12,'Consolidated Balance Sheets'!E:E)</f>
        <v>5989</v>
      </c>
      <c r="J12" s="34"/>
      <c r="K12" s="34"/>
      <c r="L12" s="34"/>
      <c r="M12" s="34"/>
      <c r="N12" s="34"/>
      <c r="O12" s="34"/>
    </row>
    <row r="13" spans="1:15" ht="14" customHeight="1" x14ac:dyDescent="0.3">
      <c r="C13" s="16" t="s">
        <v>36</v>
      </c>
      <c r="G13" s="33">
        <f>SUMIF('Consolidated Balance Sheets'!$B:$B,BS!$C13,'Consolidated Balance Sheets'!C:C)</f>
        <v>5765</v>
      </c>
      <c r="H13" s="33">
        <f>SUMIF('Consolidated Balance Sheets'!$B:$B,BS!$C13,'Consolidated Balance Sheets'!D:D)</f>
        <v>5489</v>
      </c>
      <c r="I13" s="33">
        <f>SUMIF('Consolidated Balance Sheets'!$B:$B,BS!$C13,'Consolidated Balance Sheets'!E:E)</f>
        <v>5229</v>
      </c>
      <c r="J13" s="34"/>
      <c r="K13" s="34"/>
      <c r="L13" s="34"/>
      <c r="M13" s="34"/>
      <c r="N13" s="34"/>
      <c r="O13" s="34"/>
    </row>
    <row r="14" spans="1:15" ht="14.5" x14ac:dyDescent="0.3">
      <c r="C14" s="16" t="s">
        <v>37</v>
      </c>
      <c r="G14" s="34">
        <f>SUMIF('Consolidated Balance Sheets'!$B:$B,BS!$C14,'Consolidated Balance Sheets'!C:C)</f>
        <v>18884</v>
      </c>
      <c r="H14" s="34">
        <f>SUMIF('Consolidated Balance Sheets'!$B:$B,BS!$C14,'Consolidated Balance Sheets'!D:D)</f>
        <v>23548</v>
      </c>
      <c r="I14" s="34">
        <f>SUMIF('Consolidated Balance Sheets'!$B:$B,BS!$C14,'Consolidated Balance Sheets'!E:E)</f>
        <v>29725</v>
      </c>
      <c r="J14" s="34"/>
      <c r="K14" s="34"/>
      <c r="L14" s="34"/>
      <c r="M14" s="34"/>
      <c r="N14" s="34"/>
      <c r="O14" s="34"/>
    </row>
    <row r="15" spans="1:15" ht="14.5" x14ac:dyDescent="0.3">
      <c r="C15" s="16" t="s">
        <v>38</v>
      </c>
      <c r="G15" s="34">
        <f>SUMIF('Consolidated Balance Sheets'!$B:$B,BS!$C15,'Consolidated Balance Sheets'!C:C)</f>
        <v>2016</v>
      </c>
      <c r="H15" s="34">
        <f>SUMIF('Consolidated Balance Sheets'!$B:$B,BS!$C15,'Consolidated Balance Sheets'!D:D)</f>
        <v>2563</v>
      </c>
      <c r="I15" s="34">
        <f>SUMIF('Consolidated Balance Sheets'!$B:$B,BS!$C15,'Consolidated Balance Sheets'!E:E)</f>
        <v>4180</v>
      </c>
      <c r="J15" s="34"/>
      <c r="K15" s="34"/>
      <c r="L15" s="34"/>
      <c r="M15" s="34"/>
      <c r="N15" s="34"/>
      <c r="O15" s="34"/>
    </row>
    <row r="16" spans="1:15" ht="14.5" x14ac:dyDescent="0.3">
      <c r="C16" s="31" t="s">
        <v>43</v>
      </c>
      <c r="D16" s="25"/>
      <c r="E16" s="25"/>
      <c r="F16" s="25"/>
      <c r="G16" s="35">
        <f>SUMIF('Consolidated Balance Sheets'!$B:$B,BS!$C16,'Consolidated Balance Sheets'!C:C)</f>
        <v>3855</v>
      </c>
      <c r="H16" s="35">
        <f>SUMIF('Consolidated Balance Sheets'!$B:$B,BS!$C16,'Consolidated Balance Sheets'!D:D)</f>
        <v>4786</v>
      </c>
      <c r="I16" s="35">
        <f>SUMIF('Consolidated Balance Sheets'!$B:$B,BS!$C16,'Consolidated Balance Sheets'!E:E)</f>
        <v>11879</v>
      </c>
      <c r="J16" s="35"/>
      <c r="K16" s="35"/>
      <c r="L16" s="35"/>
      <c r="M16" s="35"/>
      <c r="N16" s="35"/>
      <c r="O16" s="35"/>
    </row>
    <row r="17" spans="3:15" ht="14.5" x14ac:dyDescent="0.3">
      <c r="C17" s="16" t="s">
        <v>44</v>
      </c>
      <c r="G17" s="34">
        <f>SUM(G11:G16)</f>
        <v>62131</v>
      </c>
      <c r="H17" s="34">
        <f t="shared" ref="H17:O17" si="1">SUM(H11:H16)</f>
        <v>82338</v>
      </c>
      <c r="I17" s="34">
        <f t="shared" si="1"/>
        <v>106618</v>
      </c>
      <c r="J17" s="34">
        <f t="shared" si="1"/>
        <v>0</v>
      </c>
      <c r="K17" s="34">
        <f t="shared" si="1"/>
        <v>0</v>
      </c>
      <c r="L17" s="34">
        <f t="shared" si="1"/>
        <v>0</v>
      </c>
      <c r="M17" s="34">
        <f t="shared" si="1"/>
        <v>0</v>
      </c>
      <c r="N17" s="34">
        <f t="shared" si="1"/>
        <v>0</v>
      </c>
      <c r="O17" s="34">
        <f t="shared" si="1"/>
        <v>0</v>
      </c>
    </row>
    <row r="18" spans="3:15" ht="14.5" x14ac:dyDescent="0.3">
      <c r="C18" s="16" t="s">
        <v>45</v>
      </c>
      <c r="G18" s="34"/>
      <c r="H18" s="34"/>
      <c r="I18" s="34"/>
      <c r="J18" s="34"/>
      <c r="K18" s="34"/>
      <c r="L18" s="34"/>
      <c r="M18" s="34"/>
      <c r="N18" s="34"/>
      <c r="O18" s="34"/>
    </row>
    <row r="19" spans="3:15" ht="14.5" x14ac:dyDescent="0.3">
      <c r="C19" s="16" t="s">
        <v>46</v>
      </c>
      <c r="G19" s="34">
        <f>SUMIF('Consolidated Balance Sheets'!$B:$B,BS!$C19,'Consolidated Balance Sheets'!C:C)</f>
        <v>10025</v>
      </c>
      <c r="H19" s="34">
        <f>SUMIF('Consolidated Balance Sheets'!$B:$B,BS!$C19,'Consolidated Balance Sheets'!D:D)</f>
        <v>15255</v>
      </c>
      <c r="I19" s="34">
        <f>SUMIF('Consolidated Balance Sheets'!$B:$B,BS!$C19,'Consolidated Balance Sheets'!E:E)</f>
        <v>14431</v>
      </c>
      <c r="J19" s="34"/>
      <c r="K19" s="34"/>
      <c r="L19" s="34"/>
      <c r="M19" s="34"/>
      <c r="N19" s="34"/>
      <c r="O19" s="34"/>
    </row>
    <row r="20" spans="3:15" ht="14.5" x14ac:dyDescent="0.3">
      <c r="C20" s="16" t="s">
        <v>47</v>
      </c>
      <c r="G20" s="34">
        <f>SUMIF('Consolidated Balance Sheets'!$B:$B,BS!$C20,'Consolidated Balance Sheets'!C:C)</f>
        <v>5719</v>
      </c>
      <c r="H20" s="34">
        <f>SUMIF('Consolidated Balance Sheets'!$B:$B,BS!$C20,'Consolidated Balance Sheets'!D:D)</f>
        <v>8205</v>
      </c>
      <c r="I20" s="34">
        <f>SUMIF('Consolidated Balance Sheets'!$B:$B,BS!$C20,'Consolidated Balance Sheets'!E:E)</f>
        <v>9080</v>
      </c>
      <c r="J20" s="34"/>
      <c r="K20" s="34"/>
      <c r="L20" s="34"/>
      <c r="M20" s="34"/>
      <c r="N20" s="34"/>
      <c r="O20" s="34"/>
    </row>
    <row r="21" spans="3:15" ht="14.5" x14ac:dyDescent="0.3">
      <c r="C21" s="16" t="s">
        <v>165</v>
      </c>
      <c r="G21" s="34">
        <f>SUMIF('Consolidated Balance Sheets'!$B:$B,BS!$C21,'Consolidated Balance Sheets'!C:C)</f>
        <v>2372</v>
      </c>
      <c r="H21" s="34">
        <f>SUMIF('Consolidated Balance Sheets'!$B:$B,BS!$C21,'Consolidated Balance Sheets'!D:D)</f>
        <v>1747</v>
      </c>
      <c r="I21" s="34">
        <f>SUMIF('Consolidated Balance Sheets'!$B:$B,BS!$C21,'Consolidated Balance Sheets'!E:E)</f>
        <v>2864</v>
      </c>
      <c r="J21" s="34"/>
      <c r="K21" s="34"/>
      <c r="L21" s="34"/>
      <c r="M21" s="34"/>
      <c r="N21" s="34"/>
      <c r="O21" s="34"/>
    </row>
    <row r="22" spans="3:15" ht="14.5" x14ac:dyDescent="0.3">
      <c r="C22" s="31" t="s">
        <v>50</v>
      </c>
      <c r="D22" s="25"/>
      <c r="E22" s="25"/>
      <c r="F22" s="25"/>
      <c r="G22" s="35">
        <f>SUMIF('Consolidated Balance Sheets'!$B:$B,BS!$C22,'Consolidated Balance Sheets'!C:C)</f>
        <v>1589</v>
      </c>
      <c r="H22" s="35">
        <f>SUMIF('Consolidated Balance Sheets'!$B:$B,BS!$C22,'Consolidated Balance Sheets'!D:D)</f>
        <v>1502</v>
      </c>
      <c r="I22" s="35">
        <f>SUMIF('Consolidated Balance Sheets'!$B:$B,BS!$C22,'Consolidated Balance Sheets'!E:E)</f>
        <v>2373</v>
      </c>
      <c r="J22" s="35"/>
      <c r="K22" s="35"/>
      <c r="L22" s="35"/>
      <c r="M22" s="35"/>
      <c r="N22" s="35"/>
      <c r="O22" s="35"/>
    </row>
    <row r="23" spans="3:15" ht="14.5" x14ac:dyDescent="0.3">
      <c r="C23" s="16" t="s">
        <v>51</v>
      </c>
      <c r="G23" s="34">
        <f>SUM(G19:G22)</f>
        <v>19705</v>
      </c>
      <c r="H23" s="34">
        <f t="shared" ref="H23:O23" si="2">SUM(H19:H22)</f>
        <v>26709</v>
      </c>
      <c r="I23" s="34">
        <f t="shared" si="2"/>
        <v>28748</v>
      </c>
      <c r="J23" s="34">
        <f t="shared" si="2"/>
        <v>0</v>
      </c>
      <c r="K23" s="34">
        <f t="shared" si="2"/>
        <v>0</v>
      </c>
      <c r="L23" s="34">
        <f t="shared" si="2"/>
        <v>0</v>
      </c>
      <c r="M23" s="34">
        <f t="shared" si="2"/>
        <v>0</v>
      </c>
      <c r="N23" s="34">
        <f t="shared" si="2"/>
        <v>0</v>
      </c>
      <c r="O23" s="34">
        <f t="shared" si="2"/>
        <v>0</v>
      </c>
    </row>
    <row r="24" spans="3:15" ht="14.5" x14ac:dyDescent="0.3">
      <c r="C24" s="16" t="s">
        <v>52</v>
      </c>
      <c r="G24" s="34">
        <f>SUMIF('Consolidated Balance Sheets'!$B:$B,BS!$C24,'Consolidated Balance Sheets'!C:C)</f>
        <v>5245</v>
      </c>
      <c r="H24" s="34">
        <f>SUMIF('Consolidated Balance Sheets'!$B:$B,BS!$C24,'Consolidated Balance Sheets'!D:D)</f>
        <v>1597</v>
      </c>
      <c r="I24" s="34">
        <f>SUMIF('Consolidated Balance Sheets'!$B:$B,BS!$C24,'Consolidated Balance Sheets'!E:E)</f>
        <v>2857</v>
      </c>
      <c r="J24" s="34"/>
      <c r="K24" s="34"/>
      <c r="L24" s="34"/>
      <c r="M24" s="34"/>
      <c r="N24" s="34"/>
      <c r="O24" s="34"/>
    </row>
    <row r="25" spans="3:15" ht="14.5" x14ac:dyDescent="0.3">
      <c r="C25" s="16" t="s">
        <v>53</v>
      </c>
      <c r="G25" s="34">
        <f>SUMIF('Consolidated Balance Sheets'!$B:$B,BS!$C25,'Consolidated Balance Sheets'!C:C)</f>
        <v>2052</v>
      </c>
      <c r="H25" s="34">
        <f>SUMIF('Consolidated Balance Sheets'!$B:$B,BS!$C25,'Consolidated Balance Sheets'!D:D)</f>
        <v>2804</v>
      </c>
      <c r="I25" s="34">
        <f>SUMIF('Consolidated Balance Sheets'!$B:$B,BS!$C25,'Consolidated Balance Sheets'!E:E)</f>
        <v>3251</v>
      </c>
      <c r="J25" s="34"/>
      <c r="K25" s="34"/>
      <c r="L25" s="34"/>
      <c r="M25" s="34"/>
      <c r="N25" s="34"/>
      <c r="O25" s="34"/>
    </row>
    <row r="26" spans="3:15" ht="14.5" x14ac:dyDescent="0.3">
      <c r="C26" s="31" t="s">
        <v>54</v>
      </c>
      <c r="D26" s="25"/>
      <c r="E26" s="25"/>
      <c r="F26" s="25"/>
      <c r="G26" s="35">
        <f>SUMIF('Consolidated Balance Sheets'!$B:$B,BS!$C26,'Consolidated Balance Sheets'!C:C)</f>
        <v>3546</v>
      </c>
      <c r="H26" s="35">
        <f>SUMIF('Consolidated Balance Sheets'!$B:$B,BS!$C26,'Consolidated Balance Sheets'!D:D)</f>
        <v>5330</v>
      </c>
      <c r="I26" s="35">
        <f>SUMIF('Consolidated Balance Sheets'!$B:$B,BS!$C26,'Consolidated Balance Sheets'!E:E)</f>
        <v>8153</v>
      </c>
      <c r="J26" s="35"/>
      <c r="K26" s="35"/>
      <c r="L26" s="35"/>
      <c r="M26" s="35"/>
      <c r="N26" s="35"/>
      <c r="O26" s="35"/>
    </row>
    <row r="27" spans="3:15" ht="14.5" x14ac:dyDescent="0.3">
      <c r="C27" s="16" t="s">
        <v>55</v>
      </c>
      <c r="G27" s="36">
        <f>G23+SUM(G24:G26)</f>
        <v>30548</v>
      </c>
      <c r="H27" s="36">
        <f t="shared" ref="H27:O27" si="3">H23+SUM(H24:H26)</f>
        <v>36440</v>
      </c>
      <c r="I27" s="36">
        <f t="shared" si="3"/>
        <v>43009</v>
      </c>
      <c r="J27" s="36">
        <f t="shared" si="3"/>
        <v>0</v>
      </c>
      <c r="K27" s="36">
        <f t="shared" si="3"/>
        <v>0</v>
      </c>
      <c r="L27" s="36">
        <f t="shared" si="3"/>
        <v>0</v>
      </c>
      <c r="M27" s="36">
        <f t="shared" si="3"/>
        <v>0</v>
      </c>
      <c r="N27" s="36">
        <f t="shared" si="3"/>
        <v>0</v>
      </c>
      <c r="O27" s="36">
        <f t="shared" si="3"/>
        <v>0</v>
      </c>
    </row>
    <row r="28" spans="3:15" ht="29" x14ac:dyDescent="0.3">
      <c r="C28" s="16" t="s">
        <v>58</v>
      </c>
      <c r="G28" s="36">
        <f>SUMIF('Consolidated Balance Sheets'!$B:$B,BS!$C28,'Consolidated Balance Sheets'!C:C)</f>
        <v>568</v>
      </c>
      <c r="H28" s="36">
        <f>SUMIF('Consolidated Balance Sheets'!$B:$B,BS!$C28,'Consolidated Balance Sheets'!D:D)</f>
        <v>409</v>
      </c>
      <c r="I28" s="36">
        <f>SUMIF('Consolidated Balance Sheets'!$B:$B,BS!$C28,'Consolidated Balance Sheets'!E:E)</f>
        <v>242</v>
      </c>
      <c r="J28" s="36"/>
      <c r="K28" s="36"/>
      <c r="L28" s="36"/>
      <c r="M28" s="36"/>
      <c r="N28" s="36"/>
      <c r="O28" s="36"/>
    </row>
    <row r="29" spans="3:15" ht="14.5" x14ac:dyDescent="0.3">
      <c r="C29" s="16" t="s">
        <v>59</v>
      </c>
      <c r="G29" s="36">
        <f>SUMIF('Consolidated Balance Sheets'!$B:$B,BS!$C29,'Consolidated Balance Sheets'!C:C)</f>
        <v>0</v>
      </c>
      <c r="H29" s="36">
        <f>SUMIF('Consolidated Balance Sheets'!$B:$B,BS!$C29,'Consolidated Balance Sheets'!D:D)</f>
        <v>0</v>
      </c>
      <c r="I29" s="36">
        <f>SUMIF('Consolidated Balance Sheets'!$B:$B,BS!$C29,'Consolidated Balance Sheets'!E:E)</f>
        <v>0</v>
      </c>
      <c r="J29" s="36"/>
      <c r="K29" s="36"/>
      <c r="L29" s="36"/>
      <c r="M29" s="36"/>
      <c r="N29" s="36"/>
      <c r="O29" s="36"/>
    </row>
    <row r="30" spans="3:15" ht="29" x14ac:dyDescent="0.3">
      <c r="C30" s="16" t="s">
        <v>60</v>
      </c>
      <c r="G30" s="36">
        <f>SUMIF('Consolidated Balance Sheets'!$B:$B,BS!$C30,'Consolidated Balance Sheets'!C:C)</f>
        <v>0</v>
      </c>
      <c r="H30" s="36">
        <f>SUMIF('Consolidated Balance Sheets'!$B:$B,BS!$C30,'Consolidated Balance Sheets'!D:D)</f>
        <v>0</v>
      </c>
      <c r="I30" s="36">
        <f>SUMIF('Consolidated Balance Sheets'!$B:$B,BS!$C30,'Consolidated Balance Sheets'!E:E)</f>
        <v>0</v>
      </c>
      <c r="J30" s="36"/>
      <c r="K30" s="36"/>
      <c r="L30" s="36"/>
      <c r="M30" s="36"/>
      <c r="N30" s="36"/>
      <c r="O30" s="36"/>
    </row>
    <row r="31" spans="3:15" ht="58" x14ac:dyDescent="0.3">
      <c r="C31" s="16" t="s">
        <v>61</v>
      </c>
      <c r="G31" s="36">
        <f>SUMIF('Consolidated Balance Sheets'!$B:$B,BS!$C31,'Consolidated Balance Sheets'!C:C)</f>
        <v>3</v>
      </c>
      <c r="H31" s="36">
        <f>SUMIF('Consolidated Balance Sheets'!$B:$B,BS!$C31,'Consolidated Balance Sheets'!D:D)</f>
        <v>3</v>
      </c>
      <c r="I31" s="36">
        <f>SUMIF('Consolidated Balance Sheets'!$B:$B,BS!$C31,'Consolidated Balance Sheets'!E:E)</f>
        <v>3</v>
      </c>
      <c r="J31" s="36"/>
      <c r="K31" s="36"/>
      <c r="L31" s="36"/>
      <c r="M31" s="36"/>
      <c r="N31" s="36"/>
      <c r="O31" s="36"/>
    </row>
    <row r="32" spans="3:15" ht="14.5" x14ac:dyDescent="0.3">
      <c r="C32" s="16" t="s">
        <v>62</v>
      </c>
      <c r="G32" s="36">
        <f>SUMIF('Consolidated Balance Sheets'!$B:$B,BS!$C32,'Consolidated Balance Sheets'!C:C)</f>
        <v>29803</v>
      </c>
      <c r="H32" s="36">
        <f>SUMIF('Consolidated Balance Sheets'!$B:$B,BS!$C32,'Consolidated Balance Sheets'!D:D)</f>
        <v>32177</v>
      </c>
      <c r="I32" s="36">
        <f>SUMIF('Consolidated Balance Sheets'!$B:$B,BS!$C32,'Consolidated Balance Sheets'!E:E)</f>
        <v>34892</v>
      </c>
      <c r="J32" s="36"/>
      <c r="K32" s="36"/>
      <c r="L32" s="36"/>
      <c r="M32" s="36"/>
      <c r="N32" s="36"/>
      <c r="O32" s="36"/>
    </row>
    <row r="33" spans="3:15" ht="14.5" x14ac:dyDescent="0.3">
      <c r="C33" s="16" t="s">
        <v>63</v>
      </c>
      <c r="G33" s="36">
        <f>SUMIF('Consolidated Balance Sheets'!$B:$B,BS!$C33,'Consolidated Balance Sheets'!C:C)</f>
        <v>54</v>
      </c>
      <c r="H33" s="36">
        <f>SUMIF('Consolidated Balance Sheets'!$B:$B,BS!$C33,'Consolidated Balance Sheets'!D:D)</f>
        <v>-361</v>
      </c>
      <c r="I33" s="36">
        <f>SUMIF('Consolidated Balance Sheets'!$B:$B,BS!$C33,'Consolidated Balance Sheets'!E:E)</f>
        <v>-143</v>
      </c>
      <c r="J33" s="36"/>
      <c r="K33" s="36"/>
      <c r="L33" s="36"/>
      <c r="M33" s="36"/>
      <c r="N33" s="36"/>
      <c r="O33" s="36"/>
    </row>
    <row r="34" spans="3:15" ht="14.5" x14ac:dyDescent="0.3">
      <c r="C34" s="31" t="s">
        <v>64</v>
      </c>
      <c r="D34" s="25"/>
      <c r="E34" s="25"/>
      <c r="F34" s="25"/>
      <c r="G34" s="37">
        <f>SUMIF('Consolidated Balance Sheets'!$B:$B,BS!$C34,'Consolidated Balance Sheets'!C:C)</f>
        <v>329</v>
      </c>
      <c r="H34" s="37">
        <f>SUMIF('Consolidated Balance Sheets'!$B:$B,BS!$C34,'Consolidated Balance Sheets'!D:D)</f>
        <v>12885</v>
      </c>
      <c r="I34" s="37">
        <f>SUMIF('Consolidated Balance Sheets'!$B:$B,BS!$C34,'Consolidated Balance Sheets'!E:E)</f>
        <v>27882</v>
      </c>
      <c r="J34" s="37"/>
      <c r="K34" s="37"/>
      <c r="L34" s="37"/>
      <c r="M34" s="37"/>
      <c r="N34" s="37"/>
      <c r="O34" s="37"/>
    </row>
    <row r="35" spans="3:15" ht="14.5" x14ac:dyDescent="0.3">
      <c r="C35" s="16" t="s">
        <v>65</v>
      </c>
      <c r="G35" s="36">
        <f>SUM(G28:G34)</f>
        <v>30757</v>
      </c>
      <c r="H35" s="36">
        <f t="shared" ref="H35:O35" si="4">SUM(H28:H34)</f>
        <v>45113</v>
      </c>
      <c r="I35" s="36">
        <f t="shared" si="4"/>
        <v>62876</v>
      </c>
      <c r="J35" s="36">
        <f t="shared" si="4"/>
        <v>0</v>
      </c>
      <c r="K35" s="36">
        <f t="shared" si="4"/>
        <v>0</v>
      </c>
      <c r="L35" s="36">
        <f t="shared" si="4"/>
        <v>0</v>
      </c>
      <c r="M35" s="36">
        <f t="shared" si="4"/>
        <v>0</v>
      </c>
      <c r="N35" s="36">
        <f t="shared" si="4"/>
        <v>0</v>
      </c>
      <c r="O35" s="36">
        <f t="shared" si="4"/>
        <v>0</v>
      </c>
    </row>
    <row r="36" spans="3:15" ht="14.5" x14ac:dyDescent="0.3">
      <c r="C36" s="31" t="s">
        <v>66</v>
      </c>
      <c r="D36" s="25"/>
      <c r="E36" s="25"/>
      <c r="F36" s="25"/>
      <c r="G36" s="37">
        <f>SUMIF('Consolidated Balance Sheets'!$B:$B,BS!$C36,'Consolidated Balance Sheets'!C:C)</f>
        <v>826</v>
      </c>
      <c r="H36" s="37">
        <f>SUMIF('Consolidated Balance Sheets'!$B:$B,BS!$C36,'Consolidated Balance Sheets'!D:D)</f>
        <v>785</v>
      </c>
      <c r="I36" s="37">
        <f>SUMIF('Consolidated Balance Sheets'!$B:$B,BS!$C36,'Consolidated Balance Sheets'!E:E)</f>
        <v>733</v>
      </c>
      <c r="J36" s="37"/>
      <c r="K36" s="37"/>
      <c r="L36" s="37"/>
      <c r="M36" s="37"/>
      <c r="N36" s="37"/>
      <c r="O36" s="37"/>
    </row>
    <row r="37" spans="3:15" ht="14.5" x14ac:dyDescent="0.3">
      <c r="C37" s="16" t="s">
        <v>67</v>
      </c>
      <c r="G37" s="36">
        <f>G35+G36+G27</f>
        <v>62131</v>
      </c>
      <c r="H37" s="36">
        <f t="shared" ref="H37:O37" si="5">H35+H36+H27</f>
        <v>82338</v>
      </c>
      <c r="I37" s="36">
        <f t="shared" si="5"/>
        <v>106618</v>
      </c>
      <c r="J37" s="36">
        <f t="shared" si="5"/>
        <v>0</v>
      </c>
      <c r="K37" s="36">
        <f t="shared" si="5"/>
        <v>0</v>
      </c>
      <c r="L37" s="36">
        <f t="shared" si="5"/>
        <v>0</v>
      </c>
      <c r="M37" s="36">
        <f t="shared" si="5"/>
        <v>0</v>
      </c>
      <c r="N37" s="36">
        <f t="shared" si="5"/>
        <v>0</v>
      </c>
      <c r="O37" s="36">
        <f t="shared" si="5"/>
        <v>0</v>
      </c>
    </row>
    <row r="38" spans="3:15" x14ac:dyDescent="0.3">
      <c r="G38" s="36"/>
      <c r="H38" s="36"/>
      <c r="I38" s="36"/>
      <c r="J38" s="36"/>
      <c r="K38" s="36"/>
      <c r="L38" s="36"/>
      <c r="M38" s="36"/>
      <c r="N38" s="36"/>
      <c r="O38" s="36"/>
    </row>
    <row r="39" spans="3:15" ht="14.5" x14ac:dyDescent="0.3">
      <c r="C39" s="16" t="s">
        <v>164</v>
      </c>
      <c r="G39" s="36">
        <f t="shared" ref="G39:O39" si="6">G17-G37</f>
        <v>0</v>
      </c>
      <c r="H39" s="36">
        <f t="shared" si="6"/>
        <v>0</v>
      </c>
      <c r="I39" s="36">
        <f t="shared" si="6"/>
        <v>0</v>
      </c>
      <c r="J39" s="36">
        <f t="shared" si="6"/>
        <v>0</v>
      </c>
      <c r="K39" s="36">
        <f t="shared" si="6"/>
        <v>0</v>
      </c>
      <c r="L39" s="36">
        <f t="shared" si="6"/>
        <v>0</v>
      </c>
      <c r="M39" s="36">
        <f t="shared" si="6"/>
        <v>0</v>
      </c>
      <c r="N39" s="36">
        <f t="shared" si="6"/>
        <v>0</v>
      </c>
      <c r="O39" s="36">
        <f t="shared" si="6"/>
        <v>0</v>
      </c>
    </row>
  </sheetData>
  <conditionalFormatting sqref="E1">
    <cfRule type="containsText" dxfId="3" priority="1" operator="containsText" text="Error">
      <formula>NOT(ISERROR(SEARCH("Error",E1)))</formula>
    </cfRule>
    <cfRule type="containsText" dxfId="2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B556-4E83-4B17-AD52-FAAE00FA5FFF}">
  <dimension ref="A1:S51"/>
  <sheetViews>
    <sheetView zoomScale="70" zoomScaleNormal="70" workbookViewId="0">
      <pane xSplit="5" ySplit="4" topLeftCell="F30" activePane="bottomRight" state="frozen"/>
      <selection pane="topRight" activeCell="F1" sqref="F1"/>
      <selection pane="bottomLeft" activeCell="A5" sqref="A5"/>
      <selection pane="bottomRight" activeCell="H51" sqref="H51"/>
    </sheetView>
  </sheetViews>
  <sheetFormatPr defaultColWidth="0" defaultRowHeight="13" x14ac:dyDescent="0.3"/>
  <cols>
    <col min="1" max="2" width="1.69921875" customWidth="1"/>
    <col min="3" max="3" width="53.5" customWidth="1"/>
    <col min="4" max="4" width="1.69921875" customWidth="1"/>
    <col min="5" max="5" width="15.5" customWidth="1"/>
    <col min="6" max="6" width="1.69921875" customWidth="1"/>
    <col min="7" max="7" width="15" customWidth="1"/>
    <col min="8" max="8" width="14.19921875" customWidth="1"/>
    <col min="9" max="9" width="14.3984375" customWidth="1"/>
    <col min="10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-2</v>
      </c>
      <c r="H2" s="10">
        <f>Inputs!H2</f>
        <v>-1</v>
      </c>
      <c r="I2" s="6">
        <f>Inputs!I2</f>
        <v>0</v>
      </c>
      <c r="J2" s="6">
        <f>Inputs!J2</f>
        <v>1</v>
      </c>
      <c r="K2" s="6">
        <f>Inputs!K2</f>
        <v>2</v>
      </c>
      <c r="L2" s="6">
        <f>Inputs!L2</f>
        <v>3</v>
      </c>
      <c r="M2" s="6">
        <f>Inputs!M2</f>
        <v>4</v>
      </c>
      <c r="N2" s="6">
        <f>Inputs!N2</f>
        <v>5</v>
      </c>
      <c r="O2" s="6">
        <f>Inputs!O2</f>
        <v>6</v>
      </c>
    </row>
    <row r="3" spans="1:15" ht="14.5" x14ac:dyDescent="0.35">
      <c r="E3" s="6" t="s">
        <v>14</v>
      </c>
      <c r="F3" s="6"/>
      <c r="G3" s="7">
        <f>Inputs!G3</f>
        <v>44561</v>
      </c>
      <c r="H3" s="7">
        <f>Inputs!H3</f>
        <v>44926</v>
      </c>
      <c r="I3" s="7">
        <f>Inputs!I3</f>
        <v>45291</v>
      </c>
      <c r="J3" s="7">
        <f>Inputs!J3</f>
        <v>45657</v>
      </c>
      <c r="K3" s="7">
        <f>Inputs!K3</f>
        <v>46022</v>
      </c>
      <c r="L3" s="7">
        <f>Inputs!L3</f>
        <v>46387</v>
      </c>
      <c r="M3" s="7">
        <f>Inputs!M3</f>
        <v>46752</v>
      </c>
      <c r="N3" s="7">
        <f>Inputs!N3</f>
        <v>47118</v>
      </c>
      <c r="O3" s="7">
        <f>Inputs!O3</f>
        <v>47483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Estimate</v>
      </c>
      <c r="K4" s="6" t="str">
        <f>Inputs!K4</f>
        <v>Forecast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  <row r="6" spans="1:15" ht="14.5" x14ac:dyDescent="0.3">
      <c r="C6" s="16" t="s">
        <v>70</v>
      </c>
      <c r="G6" s="46">
        <v>5644</v>
      </c>
      <c r="H6" s="46">
        <v>12587</v>
      </c>
      <c r="I6" s="46">
        <v>14974</v>
      </c>
      <c r="J6" s="34"/>
      <c r="K6" s="34"/>
      <c r="L6" s="34"/>
      <c r="M6" s="34"/>
      <c r="N6" s="34"/>
      <c r="O6" s="34"/>
    </row>
    <row r="7" spans="1:15" ht="13.5" customHeight="1" x14ac:dyDescent="0.3">
      <c r="C7" s="15" t="s">
        <v>71</v>
      </c>
      <c r="G7" s="46" t="s">
        <v>28</v>
      </c>
      <c r="H7" s="46" t="s">
        <v>28</v>
      </c>
      <c r="I7" s="46" t="s">
        <v>28</v>
      </c>
      <c r="J7" s="34"/>
      <c r="K7" s="34"/>
      <c r="L7" s="34"/>
      <c r="M7" s="34"/>
      <c r="N7" s="34"/>
      <c r="O7" s="34"/>
    </row>
    <row r="8" spans="1:15" ht="13.5" customHeight="1" x14ac:dyDescent="0.3">
      <c r="C8" s="16" t="s">
        <v>72</v>
      </c>
      <c r="G8" s="46">
        <v>2911</v>
      </c>
      <c r="H8" s="46">
        <v>3747</v>
      </c>
      <c r="I8" s="46">
        <v>4667</v>
      </c>
      <c r="J8" s="34"/>
      <c r="K8" s="34"/>
      <c r="L8" s="34"/>
      <c r="M8" s="34"/>
      <c r="N8" s="34"/>
      <c r="O8" s="34"/>
    </row>
    <row r="9" spans="1:15" ht="13.5" customHeight="1" x14ac:dyDescent="0.3">
      <c r="C9" s="16" t="s">
        <v>73</v>
      </c>
      <c r="G9" s="46">
        <v>2121</v>
      </c>
      <c r="H9" s="46">
        <v>1560</v>
      </c>
      <c r="I9" s="46">
        <v>1812</v>
      </c>
      <c r="J9" s="34"/>
      <c r="K9" s="34"/>
      <c r="L9" s="34"/>
      <c r="M9" s="34"/>
      <c r="N9" s="34"/>
      <c r="O9" s="34"/>
    </row>
    <row r="10" spans="1:15" ht="13.5" customHeight="1" x14ac:dyDescent="0.3">
      <c r="C10" s="16" t="s">
        <v>74</v>
      </c>
      <c r="G10" s="46">
        <v>140</v>
      </c>
      <c r="H10" s="46">
        <v>177</v>
      </c>
      <c r="I10" s="46">
        <v>463</v>
      </c>
      <c r="J10" s="34"/>
      <c r="K10" s="34"/>
      <c r="L10" s="34"/>
      <c r="M10" s="34"/>
      <c r="N10" s="34"/>
      <c r="O10" s="34"/>
    </row>
    <row r="11" spans="1:15" ht="13.5" customHeight="1" x14ac:dyDescent="0.3">
      <c r="C11" s="16" t="s">
        <v>75</v>
      </c>
      <c r="G11" s="46">
        <v>-55</v>
      </c>
      <c r="H11" s="46">
        <v>81</v>
      </c>
      <c r="I11" s="46">
        <v>-144</v>
      </c>
      <c r="J11" s="34"/>
      <c r="K11" s="34"/>
      <c r="L11" s="34"/>
      <c r="M11" s="34"/>
      <c r="N11" s="34"/>
      <c r="O11" s="34"/>
    </row>
    <row r="12" spans="1:15" ht="13.5" customHeight="1" x14ac:dyDescent="0.3">
      <c r="C12" s="16" t="s">
        <v>76</v>
      </c>
      <c r="G12" s="46">
        <v>-149</v>
      </c>
      <c r="H12" s="46">
        <v>-196</v>
      </c>
      <c r="I12" s="46">
        <v>-6349</v>
      </c>
      <c r="J12" s="34"/>
      <c r="K12" s="34"/>
      <c r="L12" s="34"/>
      <c r="M12" s="34"/>
      <c r="N12" s="34"/>
      <c r="O12" s="34"/>
    </row>
    <row r="13" spans="1:15" ht="13.5" customHeight="1" x14ac:dyDescent="0.3">
      <c r="C13" s="16" t="s">
        <v>77</v>
      </c>
      <c r="G13" s="46">
        <v>245</v>
      </c>
      <c r="H13" s="46">
        <v>340</v>
      </c>
      <c r="I13" s="46">
        <v>81</v>
      </c>
      <c r="J13" s="34"/>
      <c r="K13" s="34"/>
      <c r="L13" s="34"/>
      <c r="M13" s="34"/>
      <c r="N13" s="34"/>
      <c r="O13" s="34"/>
    </row>
    <row r="14" spans="1:15" ht="13.5" customHeight="1" x14ac:dyDescent="0.3">
      <c r="C14" s="16" t="s">
        <v>78</v>
      </c>
      <c r="G14" s="46">
        <v>-27</v>
      </c>
      <c r="H14" s="46">
        <v>140</v>
      </c>
      <c r="I14" s="46">
        <v>0</v>
      </c>
      <c r="J14" s="34"/>
      <c r="K14" s="34"/>
      <c r="L14" s="34"/>
      <c r="M14" s="34"/>
      <c r="N14" s="34"/>
      <c r="O14" s="34"/>
    </row>
    <row r="15" spans="1:15" ht="13.5" customHeight="1" x14ac:dyDescent="0.3">
      <c r="C15" s="15" t="s">
        <v>79</v>
      </c>
      <c r="G15" s="46" t="s">
        <v>28</v>
      </c>
      <c r="H15" s="46" t="s">
        <v>28</v>
      </c>
      <c r="I15" s="46" t="s">
        <v>28</v>
      </c>
      <c r="J15" s="34"/>
      <c r="K15" s="34"/>
      <c r="L15" s="34"/>
      <c r="M15" s="34"/>
      <c r="N15" s="34"/>
      <c r="O15" s="34"/>
    </row>
    <row r="16" spans="1:15" ht="13.5" customHeight="1" x14ac:dyDescent="0.3">
      <c r="C16" s="16" t="s">
        <v>80</v>
      </c>
      <c r="G16" s="46">
        <v>-130</v>
      </c>
      <c r="H16" s="46">
        <v>-1124</v>
      </c>
      <c r="I16" s="46">
        <v>-586</v>
      </c>
      <c r="J16" s="34"/>
      <c r="K16" s="34"/>
      <c r="L16" s="34"/>
      <c r="M16" s="34"/>
      <c r="N16" s="34"/>
      <c r="O16" s="34"/>
    </row>
    <row r="17" spans="3:15" ht="13.5" customHeight="1" x14ac:dyDescent="0.3">
      <c r="C17" s="16" t="s">
        <v>32</v>
      </c>
      <c r="G17" s="46">
        <v>-1709</v>
      </c>
      <c r="H17" s="46">
        <v>-6465</v>
      </c>
      <c r="I17" s="46">
        <v>-1195</v>
      </c>
      <c r="J17" s="34"/>
      <c r="K17" s="34"/>
      <c r="L17" s="34"/>
      <c r="M17" s="34"/>
      <c r="N17" s="34"/>
      <c r="O17" s="34"/>
    </row>
    <row r="18" spans="3:15" ht="13.5" customHeight="1" x14ac:dyDescent="0.3">
      <c r="C18" s="16" t="s">
        <v>81</v>
      </c>
      <c r="G18" s="46">
        <v>-2114</v>
      </c>
      <c r="H18" s="46">
        <v>-1570</v>
      </c>
      <c r="I18" s="46">
        <v>-1952</v>
      </c>
      <c r="J18" s="34"/>
      <c r="K18" s="34"/>
      <c r="L18" s="34"/>
      <c r="M18" s="34"/>
      <c r="N18" s="34"/>
      <c r="O18" s="34"/>
    </row>
    <row r="19" spans="3:15" ht="13.5" customHeight="1" x14ac:dyDescent="0.3">
      <c r="C19" s="16" t="s">
        <v>82</v>
      </c>
      <c r="G19" s="46">
        <v>-1540</v>
      </c>
      <c r="H19" s="46">
        <v>-3713</v>
      </c>
      <c r="I19" s="46">
        <v>-2652</v>
      </c>
      <c r="J19" s="34"/>
      <c r="K19" s="34"/>
      <c r="L19" s="34"/>
      <c r="M19" s="34"/>
      <c r="N19" s="34"/>
      <c r="O19" s="34"/>
    </row>
    <row r="20" spans="3:15" ht="13.5" customHeight="1" x14ac:dyDescent="0.3">
      <c r="C20" s="16" t="s">
        <v>83</v>
      </c>
      <c r="G20" s="46">
        <v>5367</v>
      </c>
      <c r="H20" s="46">
        <v>8029</v>
      </c>
      <c r="I20" s="46">
        <v>2605</v>
      </c>
      <c r="J20" s="34"/>
      <c r="K20" s="34"/>
      <c r="L20" s="34"/>
      <c r="M20" s="34"/>
      <c r="N20" s="34"/>
      <c r="O20" s="34"/>
    </row>
    <row r="21" spans="3:15" ht="13.5" customHeight="1" x14ac:dyDescent="0.3">
      <c r="C21" s="31" t="s">
        <v>48</v>
      </c>
      <c r="D21" s="25"/>
      <c r="E21" s="25"/>
      <c r="F21" s="25"/>
      <c r="G21" s="47">
        <v>793</v>
      </c>
      <c r="H21" s="47">
        <v>1131</v>
      </c>
      <c r="I21" s="47">
        <v>1532</v>
      </c>
      <c r="J21" s="35"/>
      <c r="K21" s="35"/>
      <c r="L21" s="35"/>
      <c r="M21" s="35"/>
      <c r="N21" s="35"/>
      <c r="O21" s="35"/>
    </row>
    <row r="22" spans="3:15" ht="13.5" customHeight="1" x14ac:dyDescent="0.3">
      <c r="C22" s="31" t="s">
        <v>84</v>
      </c>
      <c r="D22" s="25"/>
      <c r="E22" s="25"/>
      <c r="F22" s="25"/>
      <c r="G22" s="35">
        <f>SUM(G6:G21)</f>
        <v>11497</v>
      </c>
      <c r="H22" s="35">
        <f t="shared" ref="H22:O22" si="0">SUM(H6:H21)</f>
        <v>14724</v>
      </c>
      <c r="I22" s="35">
        <f t="shared" si="0"/>
        <v>13256</v>
      </c>
      <c r="J22" s="35">
        <f t="shared" si="0"/>
        <v>0</v>
      </c>
      <c r="K22" s="35">
        <f t="shared" si="0"/>
        <v>0</v>
      </c>
      <c r="L22" s="35">
        <f t="shared" si="0"/>
        <v>0</v>
      </c>
      <c r="M22" s="35">
        <f t="shared" si="0"/>
        <v>0</v>
      </c>
      <c r="N22" s="35">
        <f t="shared" si="0"/>
        <v>0</v>
      </c>
      <c r="O22" s="35">
        <f t="shared" si="0"/>
        <v>0</v>
      </c>
    </row>
    <row r="23" spans="3:15" ht="13.5" customHeight="1" x14ac:dyDescent="0.3">
      <c r="C23" s="15" t="s">
        <v>85</v>
      </c>
      <c r="G23" s="34" t="s">
        <v>28</v>
      </c>
      <c r="H23" s="34" t="s">
        <v>28</v>
      </c>
      <c r="I23" s="34" t="s">
        <v>28</v>
      </c>
      <c r="J23" s="34"/>
      <c r="K23" s="34"/>
      <c r="L23" s="34"/>
      <c r="M23" s="34"/>
      <c r="N23" s="34"/>
      <c r="O23" s="34"/>
    </row>
    <row r="24" spans="3:15" ht="13.5" customHeight="1" x14ac:dyDescent="0.3">
      <c r="C24" s="16" t="s">
        <v>86</v>
      </c>
      <c r="G24" s="46">
        <v>-6482</v>
      </c>
      <c r="H24" s="46">
        <v>-7158</v>
      </c>
      <c r="I24" s="46">
        <v>-8898</v>
      </c>
      <c r="J24" s="34"/>
      <c r="K24" s="34"/>
      <c r="L24" s="34"/>
      <c r="M24" s="34"/>
      <c r="N24" s="34"/>
      <c r="O24" s="34"/>
    </row>
    <row r="25" spans="3:15" ht="13.5" customHeight="1" x14ac:dyDescent="0.3">
      <c r="C25" s="16" t="s">
        <v>87</v>
      </c>
      <c r="G25" s="46">
        <v>-32</v>
      </c>
      <c r="H25" s="46">
        <v>-5</v>
      </c>
      <c r="I25" s="46">
        <v>-1</v>
      </c>
      <c r="J25" s="34"/>
      <c r="K25" s="34"/>
      <c r="L25" s="34"/>
      <c r="M25" s="34"/>
      <c r="N25" s="34"/>
      <c r="O25" s="34"/>
    </row>
    <row r="26" spans="3:15" ht="13.5" customHeight="1" x14ac:dyDescent="0.3">
      <c r="C26" s="16" t="s">
        <v>88</v>
      </c>
      <c r="G26" s="46">
        <v>-1500</v>
      </c>
      <c r="H26" s="46">
        <v>0</v>
      </c>
      <c r="I26" s="46">
        <v>0</v>
      </c>
      <c r="J26" s="34"/>
      <c r="K26" s="34"/>
      <c r="L26" s="34"/>
      <c r="M26" s="34"/>
      <c r="N26" s="34"/>
      <c r="O26" s="34"/>
    </row>
    <row r="27" spans="3:15" ht="13.5" customHeight="1" x14ac:dyDescent="0.3">
      <c r="C27" s="16" t="s">
        <v>89</v>
      </c>
      <c r="G27" s="46">
        <v>272</v>
      </c>
      <c r="H27" s="46">
        <v>936</v>
      </c>
      <c r="I27" s="46">
        <v>0</v>
      </c>
      <c r="J27" s="34"/>
      <c r="K27" s="34"/>
      <c r="L27" s="34"/>
      <c r="M27" s="34"/>
      <c r="N27" s="34"/>
      <c r="O27" s="34"/>
    </row>
    <row r="28" spans="3:15" ht="13.5" customHeight="1" x14ac:dyDescent="0.3">
      <c r="C28" s="16" t="s">
        <v>90</v>
      </c>
      <c r="G28" s="46">
        <v>0</v>
      </c>
      <c r="H28" s="46">
        <v>-9</v>
      </c>
      <c r="I28" s="46">
        <v>0</v>
      </c>
      <c r="J28" s="34"/>
      <c r="K28" s="34"/>
      <c r="L28" s="34"/>
      <c r="M28" s="34"/>
      <c r="N28" s="34"/>
      <c r="O28" s="34"/>
    </row>
    <row r="29" spans="3:15" ht="13.5" customHeight="1" x14ac:dyDescent="0.3">
      <c r="C29" s="16" t="s">
        <v>91</v>
      </c>
      <c r="G29" s="46">
        <v>-132</v>
      </c>
      <c r="H29" s="46">
        <v>-5835</v>
      </c>
      <c r="I29" s="46">
        <v>-19112</v>
      </c>
      <c r="J29" s="34"/>
      <c r="K29" s="34"/>
      <c r="L29" s="34"/>
      <c r="M29" s="34"/>
      <c r="N29" s="34"/>
      <c r="O29" s="34"/>
    </row>
    <row r="30" spans="3:15" ht="13.5" customHeight="1" x14ac:dyDescent="0.3">
      <c r="C30" s="16" t="s">
        <v>92</v>
      </c>
      <c r="G30" s="46">
        <v>0</v>
      </c>
      <c r="H30" s="46">
        <v>22</v>
      </c>
      <c r="I30" s="46">
        <v>12353</v>
      </c>
      <c r="J30" s="34"/>
      <c r="K30" s="34"/>
      <c r="L30" s="34"/>
      <c r="M30" s="34"/>
      <c r="N30" s="34"/>
      <c r="O30" s="34"/>
    </row>
    <row r="31" spans="3:15" ht="13.5" customHeight="1" x14ac:dyDescent="0.3">
      <c r="C31" s="16" t="s">
        <v>93</v>
      </c>
      <c r="G31" s="46">
        <v>0</v>
      </c>
      <c r="H31" s="46">
        <v>0</v>
      </c>
      <c r="I31" s="46">
        <v>138</v>
      </c>
      <c r="J31" s="34"/>
      <c r="K31" s="34"/>
      <c r="L31" s="34"/>
      <c r="M31" s="34"/>
      <c r="N31" s="34"/>
      <c r="O31" s="34"/>
    </row>
    <row r="32" spans="3:15" ht="13.5" customHeight="1" x14ac:dyDescent="0.3">
      <c r="C32" s="16" t="s">
        <v>94</v>
      </c>
      <c r="G32" s="48">
        <v>6</v>
      </c>
      <c r="H32" s="48">
        <v>76</v>
      </c>
      <c r="I32" s="48">
        <v>0</v>
      </c>
      <c r="J32" s="36"/>
      <c r="K32" s="36"/>
      <c r="L32" s="36"/>
      <c r="M32" s="36"/>
      <c r="N32" s="36"/>
      <c r="O32" s="36"/>
    </row>
    <row r="33" spans="3:15" ht="13.5" customHeight="1" x14ac:dyDescent="0.3">
      <c r="C33" s="16" t="s">
        <v>95</v>
      </c>
      <c r="G33" s="48">
        <v>0</v>
      </c>
      <c r="H33" s="48">
        <v>0</v>
      </c>
      <c r="I33" s="48">
        <v>-64</v>
      </c>
      <c r="J33" s="36"/>
      <c r="K33" s="36"/>
      <c r="L33" s="36"/>
      <c r="M33" s="36"/>
      <c r="N33" s="36"/>
      <c r="O33" s="36"/>
    </row>
    <row r="34" spans="3:15" ht="13.5" customHeight="1" x14ac:dyDescent="0.3">
      <c r="C34" s="39" t="s">
        <v>96</v>
      </c>
      <c r="D34" s="38"/>
      <c r="E34" s="38"/>
      <c r="F34" s="38"/>
      <c r="G34" s="40">
        <f>SUM(G24:G33)</f>
        <v>-7868</v>
      </c>
      <c r="H34" s="40">
        <f t="shared" ref="H34:O34" si="1">SUM(H24:H33)</f>
        <v>-11973</v>
      </c>
      <c r="I34" s="40">
        <f t="shared" si="1"/>
        <v>-15584</v>
      </c>
      <c r="J34" s="40">
        <f t="shared" si="1"/>
        <v>0</v>
      </c>
      <c r="K34" s="40">
        <f t="shared" si="1"/>
        <v>0</v>
      </c>
      <c r="L34" s="40">
        <f t="shared" si="1"/>
        <v>0</v>
      </c>
      <c r="M34" s="40">
        <f t="shared" si="1"/>
        <v>0</v>
      </c>
      <c r="N34" s="40">
        <f t="shared" si="1"/>
        <v>0</v>
      </c>
      <c r="O34" s="41">
        <f t="shared" si="1"/>
        <v>0</v>
      </c>
    </row>
    <row r="35" spans="3:15" ht="13.5" customHeight="1" x14ac:dyDescent="0.3">
      <c r="C35" s="15" t="s">
        <v>97</v>
      </c>
      <c r="G35" s="42" t="s">
        <v>28</v>
      </c>
      <c r="H35" s="42" t="s">
        <v>28</v>
      </c>
      <c r="I35" s="42" t="s">
        <v>28</v>
      </c>
      <c r="J35" s="42"/>
      <c r="K35" s="42"/>
      <c r="L35" s="42"/>
      <c r="M35" s="42"/>
      <c r="N35" s="42"/>
      <c r="O35" s="42"/>
    </row>
    <row r="36" spans="3:15" ht="13.5" customHeight="1" x14ac:dyDescent="0.3">
      <c r="C36" s="16" t="s">
        <v>98</v>
      </c>
      <c r="G36" s="46">
        <v>8883</v>
      </c>
      <c r="H36" s="46">
        <v>0</v>
      </c>
      <c r="I36" s="46">
        <v>3931</v>
      </c>
      <c r="J36" s="42"/>
      <c r="K36" s="42"/>
      <c r="L36" s="42"/>
      <c r="M36" s="42"/>
      <c r="N36" s="42"/>
      <c r="O36" s="42"/>
    </row>
    <row r="37" spans="3:15" ht="13.5" customHeight="1" x14ac:dyDescent="0.3">
      <c r="C37" s="16" t="s">
        <v>99</v>
      </c>
      <c r="G37" s="48">
        <v>-14167</v>
      </c>
      <c r="H37" s="48">
        <v>-3364</v>
      </c>
      <c r="I37" s="48">
        <v>-1351</v>
      </c>
      <c r="J37" s="36"/>
      <c r="K37" s="36"/>
      <c r="L37" s="36"/>
      <c r="M37" s="36"/>
      <c r="N37" s="36"/>
      <c r="O37" s="36"/>
    </row>
    <row r="38" spans="3:15" ht="13.5" customHeight="1" x14ac:dyDescent="0.3">
      <c r="C38" s="16" t="s">
        <v>100</v>
      </c>
      <c r="G38" s="48">
        <v>-9</v>
      </c>
      <c r="H38" s="48">
        <v>0</v>
      </c>
      <c r="I38" s="48">
        <v>0</v>
      </c>
      <c r="J38" s="36"/>
      <c r="K38" s="36"/>
      <c r="L38" s="36"/>
      <c r="M38" s="36"/>
      <c r="N38" s="36"/>
      <c r="O38" s="36"/>
    </row>
    <row r="39" spans="3:15" ht="13.5" customHeight="1" x14ac:dyDescent="0.3">
      <c r="C39" s="16" t="s">
        <v>101</v>
      </c>
      <c r="G39" s="48">
        <v>707</v>
      </c>
      <c r="H39" s="48">
        <v>541</v>
      </c>
      <c r="I39" s="48">
        <v>700</v>
      </c>
      <c r="J39" s="36"/>
      <c r="K39" s="36"/>
      <c r="L39" s="36"/>
      <c r="M39" s="36"/>
      <c r="N39" s="36"/>
      <c r="O39" s="36"/>
    </row>
    <row r="40" spans="3:15" ht="13.5" customHeight="1" x14ac:dyDescent="0.3">
      <c r="C40" s="16" t="s">
        <v>102</v>
      </c>
      <c r="G40" s="48">
        <v>-439</v>
      </c>
      <c r="H40" s="48">
        <v>-502</v>
      </c>
      <c r="I40" s="48">
        <v>-464</v>
      </c>
      <c r="J40" s="36"/>
      <c r="K40" s="36"/>
      <c r="L40" s="36"/>
      <c r="M40" s="36"/>
      <c r="N40" s="36"/>
      <c r="O40" s="36"/>
    </row>
    <row r="41" spans="3:15" ht="13.5" customHeight="1" x14ac:dyDescent="0.3">
      <c r="C41" s="16" t="s">
        <v>103</v>
      </c>
      <c r="G41" s="48">
        <v>-9</v>
      </c>
      <c r="H41" s="48">
        <v>0</v>
      </c>
      <c r="I41" s="48">
        <v>-29</v>
      </c>
      <c r="J41" s="36"/>
      <c r="K41" s="36"/>
      <c r="L41" s="36"/>
      <c r="M41" s="36"/>
      <c r="N41" s="36"/>
      <c r="O41" s="36"/>
    </row>
    <row r="42" spans="3:15" ht="13.5" customHeight="1" x14ac:dyDescent="0.3">
      <c r="C42" s="16" t="s">
        <v>104</v>
      </c>
      <c r="G42" s="48">
        <v>2</v>
      </c>
      <c r="H42" s="48">
        <v>0</v>
      </c>
      <c r="I42" s="48">
        <v>0</v>
      </c>
      <c r="J42" s="36"/>
      <c r="K42" s="36"/>
      <c r="L42" s="36"/>
      <c r="M42" s="36"/>
      <c r="N42" s="36"/>
      <c r="O42" s="36"/>
    </row>
    <row r="43" spans="3:15" ht="13.5" customHeight="1" x14ac:dyDescent="0.3">
      <c r="C43" s="16" t="s">
        <v>105</v>
      </c>
      <c r="G43" s="48">
        <v>-161</v>
      </c>
      <c r="H43" s="48">
        <v>-157</v>
      </c>
      <c r="I43" s="48">
        <v>-144</v>
      </c>
      <c r="J43" s="36"/>
      <c r="K43" s="36"/>
      <c r="L43" s="36"/>
      <c r="M43" s="36"/>
      <c r="N43" s="36"/>
      <c r="O43" s="36"/>
    </row>
    <row r="44" spans="3:15" ht="13.5" customHeight="1" x14ac:dyDescent="0.3">
      <c r="C44" s="16" t="s">
        <v>106</v>
      </c>
      <c r="G44" s="48">
        <v>-10</v>
      </c>
      <c r="H44" s="48">
        <v>-45</v>
      </c>
      <c r="I44" s="48">
        <v>-54</v>
      </c>
      <c r="J44" s="36"/>
      <c r="K44" s="36"/>
      <c r="L44" s="36"/>
      <c r="M44" s="36"/>
      <c r="N44" s="36"/>
      <c r="O44" s="36"/>
    </row>
    <row r="45" spans="3:15" ht="13.5" customHeight="1" x14ac:dyDescent="0.3">
      <c r="C45" s="39" t="s">
        <v>107</v>
      </c>
      <c r="D45" s="38"/>
      <c r="E45" s="38"/>
      <c r="F45" s="38"/>
      <c r="G45" s="40">
        <f>SUM(G36:G44)</f>
        <v>-5203</v>
      </c>
      <c r="H45" s="40">
        <f t="shared" ref="H45:O45" si="2">SUM(H36:H44)</f>
        <v>-3527</v>
      </c>
      <c r="I45" s="40">
        <f t="shared" si="2"/>
        <v>2589</v>
      </c>
      <c r="J45" s="40">
        <f t="shared" si="2"/>
        <v>0</v>
      </c>
      <c r="K45" s="40">
        <f t="shared" si="2"/>
        <v>0</v>
      </c>
      <c r="L45" s="40">
        <f t="shared" si="2"/>
        <v>0</v>
      </c>
      <c r="M45" s="40">
        <f t="shared" si="2"/>
        <v>0</v>
      </c>
      <c r="N45" s="40">
        <f t="shared" si="2"/>
        <v>0</v>
      </c>
      <c r="O45" s="41">
        <f t="shared" si="2"/>
        <v>0</v>
      </c>
    </row>
    <row r="46" spans="3:15" ht="13.5" customHeight="1" x14ac:dyDescent="0.3">
      <c r="C46" s="16" t="s">
        <v>108</v>
      </c>
      <c r="G46" s="48">
        <v>-183</v>
      </c>
      <c r="H46" s="48">
        <v>-444</v>
      </c>
      <c r="I46" s="48">
        <v>4</v>
      </c>
      <c r="J46" s="36"/>
      <c r="K46" s="36"/>
      <c r="L46" s="36"/>
      <c r="M46" s="36"/>
      <c r="N46" s="36"/>
      <c r="O46" s="36"/>
    </row>
    <row r="47" spans="3:15" ht="13.5" customHeight="1" x14ac:dyDescent="0.3">
      <c r="C47" s="16" t="s">
        <v>109</v>
      </c>
      <c r="G47" s="36">
        <f>G45+G34+G22+G46</f>
        <v>-1757</v>
      </c>
      <c r="H47" s="36">
        <f t="shared" ref="H47:O47" si="3">H45+H34+H22+H46</f>
        <v>-1220</v>
      </c>
      <c r="I47" s="36">
        <f t="shared" si="3"/>
        <v>265</v>
      </c>
      <c r="J47" s="36">
        <f t="shared" si="3"/>
        <v>0</v>
      </c>
      <c r="K47" s="36">
        <f t="shared" si="3"/>
        <v>0</v>
      </c>
      <c r="L47" s="36">
        <f t="shared" si="3"/>
        <v>0</v>
      </c>
      <c r="M47" s="36">
        <f t="shared" si="3"/>
        <v>0</v>
      </c>
      <c r="N47" s="36">
        <f t="shared" si="3"/>
        <v>0</v>
      </c>
      <c r="O47" s="36">
        <f t="shared" si="3"/>
        <v>0</v>
      </c>
    </row>
    <row r="48" spans="3:15" ht="13.5" customHeight="1" x14ac:dyDescent="0.3">
      <c r="C48" s="16" t="s">
        <v>110</v>
      </c>
      <c r="G48" s="48">
        <v>19901</v>
      </c>
      <c r="H48" s="49">
        <f>G49</f>
        <v>18144</v>
      </c>
      <c r="I48" s="49">
        <f t="shared" ref="I48" si="4">H49</f>
        <v>16924</v>
      </c>
      <c r="J48" s="36"/>
      <c r="K48" s="36"/>
      <c r="L48" s="36"/>
      <c r="M48" s="36"/>
      <c r="N48" s="36"/>
      <c r="O48" s="36"/>
    </row>
    <row r="49" spans="3:15" ht="13.5" customHeight="1" x14ac:dyDescent="0.3">
      <c r="C49" s="39" t="s">
        <v>111</v>
      </c>
      <c r="D49" s="38"/>
      <c r="E49" s="38"/>
      <c r="F49" s="38"/>
      <c r="G49" s="40">
        <f>G47+G48</f>
        <v>18144</v>
      </c>
      <c r="H49" s="40">
        <f t="shared" ref="H49:O49" si="5">H47+H48</f>
        <v>16924</v>
      </c>
      <c r="I49" s="40">
        <f t="shared" si="5"/>
        <v>17189</v>
      </c>
      <c r="J49" s="40">
        <f t="shared" si="5"/>
        <v>0</v>
      </c>
      <c r="K49" s="40">
        <f t="shared" si="5"/>
        <v>0</v>
      </c>
      <c r="L49" s="40">
        <f t="shared" si="5"/>
        <v>0</v>
      </c>
      <c r="M49" s="40">
        <f t="shared" si="5"/>
        <v>0</v>
      </c>
      <c r="N49" s="40">
        <f t="shared" si="5"/>
        <v>0</v>
      </c>
      <c r="O49" s="41">
        <f t="shared" si="5"/>
        <v>0</v>
      </c>
    </row>
    <row r="50" spans="3:15" ht="14.5" x14ac:dyDescent="0.3">
      <c r="C50" s="16" t="s">
        <v>167</v>
      </c>
      <c r="G50" s="2">
        <v>568</v>
      </c>
      <c r="H50" s="2">
        <v>671</v>
      </c>
      <c r="I50" s="2">
        <v>791</v>
      </c>
    </row>
    <row r="51" spans="3:15" ht="14.5" x14ac:dyDescent="0.3">
      <c r="C51" s="39" t="s">
        <v>168</v>
      </c>
      <c r="D51" s="38"/>
      <c r="E51" s="38"/>
      <c r="F51" s="38"/>
      <c r="G51" s="38">
        <f>G49-G50</f>
        <v>17576</v>
      </c>
      <c r="H51" s="38">
        <f t="shared" ref="H51:O51" si="6">H49-H50</f>
        <v>16253</v>
      </c>
      <c r="I51" s="38">
        <f t="shared" si="6"/>
        <v>16398</v>
      </c>
      <c r="J51" s="38">
        <f t="shared" si="6"/>
        <v>0</v>
      </c>
      <c r="K51" s="38">
        <f t="shared" si="6"/>
        <v>0</v>
      </c>
      <c r="L51" s="38">
        <f t="shared" si="6"/>
        <v>0</v>
      </c>
      <c r="M51" s="38">
        <f t="shared" si="6"/>
        <v>0</v>
      </c>
      <c r="N51" s="38">
        <f t="shared" si="6"/>
        <v>0</v>
      </c>
      <c r="O51" s="38">
        <f t="shared" si="6"/>
        <v>0</v>
      </c>
    </row>
  </sheetData>
  <conditionalFormatting sqref="E1">
    <cfRule type="containsText" dxfId="1" priority="1" operator="containsText" text="Error">
      <formula>NOT(ISERROR(SEARCH("Error",E1)))</formula>
    </cfRule>
    <cfRule type="containsText" dxfId="0" priority="2" operator="containsText" text="OK">
      <formula>NOT(ISERROR(SEARCH("OK",E1)))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ED512-44D0-40EF-A403-3DE299DF3770}">
  <dimension ref="A1:D59"/>
  <sheetViews>
    <sheetView zoomScale="70" zoomScaleNormal="70" workbookViewId="0">
      <selection activeCell="I11" sqref="I11"/>
    </sheetView>
  </sheetViews>
  <sheetFormatPr defaultRowHeight="14.5" x14ac:dyDescent="0.35"/>
  <cols>
    <col min="1" max="1" width="88" style="14" customWidth="1"/>
    <col min="2" max="2" width="15.3984375" style="14" customWidth="1"/>
    <col min="3" max="3" width="15.09765625" style="14" customWidth="1"/>
    <col min="4" max="4" width="17.3984375" style="14" customWidth="1"/>
    <col min="5" max="16384" width="8.796875" style="14"/>
  </cols>
  <sheetData>
    <row r="1" spans="1:4" x14ac:dyDescent="0.35">
      <c r="A1" s="50" t="s">
        <v>117</v>
      </c>
    </row>
    <row r="2" spans="1:4" x14ac:dyDescent="0.35">
      <c r="A2" s="51"/>
      <c r="B2" s="13" t="s">
        <v>24</v>
      </c>
      <c r="C2" s="13" t="s">
        <v>25</v>
      </c>
      <c r="D2" s="13" t="s">
        <v>26</v>
      </c>
    </row>
    <row r="3" spans="1:4" x14ac:dyDescent="0.35">
      <c r="A3" s="15" t="s">
        <v>118</v>
      </c>
      <c r="B3" s="16" t="s">
        <v>28</v>
      </c>
      <c r="C3" s="16" t="s">
        <v>28</v>
      </c>
      <c r="D3" s="16" t="s">
        <v>28</v>
      </c>
    </row>
    <row r="4" spans="1:4" x14ac:dyDescent="0.35">
      <c r="A4" s="16" t="s">
        <v>118</v>
      </c>
      <c r="B4" s="17">
        <v>53823</v>
      </c>
      <c r="C4" s="17">
        <v>81462</v>
      </c>
      <c r="D4" s="17">
        <v>96773</v>
      </c>
    </row>
    <row r="5" spans="1:4" x14ac:dyDescent="0.35">
      <c r="A5" s="15" t="s">
        <v>119</v>
      </c>
      <c r="B5" s="16" t="s">
        <v>28</v>
      </c>
      <c r="C5" s="16" t="s">
        <v>28</v>
      </c>
      <c r="D5" s="16" t="s">
        <v>28</v>
      </c>
    </row>
    <row r="6" spans="1:4" x14ac:dyDescent="0.35">
      <c r="A6" s="16" t="s">
        <v>120</v>
      </c>
      <c r="B6" s="18">
        <v>40217</v>
      </c>
      <c r="C6" s="18">
        <v>60609</v>
      </c>
      <c r="D6" s="18">
        <v>79113</v>
      </c>
    </row>
    <row r="7" spans="1:4" x14ac:dyDescent="0.35">
      <c r="A7" s="16" t="s">
        <v>121</v>
      </c>
      <c r="B7" s="18">
        <v>13606</v>
      </c>
      <c r="C7" s="18">
        <v>20853</v>
      </c>
      <c r="D7" s="18">
        <v>17660</v>
      </c>
    </row>
    <row r="8" spans="1:4" x14ac:dyDescent="0.35">
      <c r="A8" s="15" t="s">
        <v>122</v>
      </c>
      <c r="B8" s="16" t="s">
        <v>28</v>
      </c>
      <c r="C8" s="16" t="s">
        <v>28</v>
      </c>
      <c r="D8" s="16" t="s">
        <v>28</v>
      </c>
    </row>
    <row r="9" spans="1:4" x14ac:dyDescent="0.35">
      <c r="A9" s="16" t="s">
        <v>123</v>
      </c>
      <c r="B9" s="18">
        <v>2593</v>
      </c>
      <c r="C9" s="18">
        <v>3075</v>
      </c>
      <c r="D9" s="18">
        <v>3969</v>
      </c>
    </row>
    <row r="10" spans="1:4" x14ac:dyDescent="0.35">
      <c r="A10" s="16" t="s">
        <v>124</v>
      </c>
      <c r="B10" s="18">
        <v>4517</v>
      </c>
      <c r="C10" s="18">
        <v>3946</v>
      </c>
      <c r="D10" s="18">
        <v>4800</v>
      </c>
    </row>
    <row r="11" spans="1:4" x14ac:dyDescent="0.35">
      <c r="A11" s="16" t="s">
        <v>125</v>
      </c>
      <c r="B11" s="18">
        <v>-27</v>
      </c>
      <c r="C11" s="18">
        <v>176</v>
      </c>
      <c r="D11" s="18">
        <v>0</v>
      </c>
    </row>
    <row r="12" spans="1:4" x14ac:dyDescent="0.35">
      <c r="A12" s="16" t="s">
        <v>126</v>
      </c>
      <c r="B12" s="18">
        <v>7083</v>
      </c>
      <c r="C12" s="18">
        <v>7197</v>
      </c>
      <c r="D12" s="18">
        <v>8769</v>
      </c>
    </row>
    <row r="13" spans="1:4" x14ac:dyDescent="0.35">
      <c r="A13" s="16" t="s">
        <v>127</v>
      </c>
      <c r="B13" s="18">
        <v>6523</v>
      </c>
      <c r="C13" s="18">
        <v>13656</v>
      </c>
      <c r="D13" s="18">
        <v>8891</v>
      </c>
    </row>
    <row r="14" spans="1:4" x14ac:dyDescent="0.35">
      <c r="A14" s="16" t="s">
        <v>128</v>
      </c>
      <c r="B14" s="18">
        <v>56</v>
      </c>
      <c r="C14" s="18">
        <v>297</v>
      </c>
      <c r="D14" s="18">
        <v>1066</v>
      </c>
    </row>
    <row r="15" spans="1:4" x14ac:dyDescent="0.35">
      <c r="A15" s="16" t="s">
        <v>129</v>
      </c>
      <c r="B15" s="18">
        <v>-371</v>
      </c>
      <c r="C15" s="18">
        <v>-191</v>
      </c>
      <c r="D15" s="18">
        <v>-156</v>
      </c>
    </row>
    <row r="16" spans="1:4" x14ac:dyDescent="0.35">
      <c r="A16" s="16" t="s">
        <v>130</v>
      </c>
      <c r="B16" s="18">
        <v>135</v>
      </c>
      <c r="C16" s="18">
        <v>-43</v>
      </c>
      <c r="D16" s="18">
        <v>172</v>
      </c>
    </row>
    <row r="17" spans="1:4" x14ac:dyDescent="0.35">
      <c r="A17" s="16" t="s">
        <v>131</v>
      </c>
      <c r="B17" s="18">
        <v>6343</v>
      </c>
      <c r="C17" s="18">
        <v>13719</v>
      </c>
      <c r="D17" s="18">
        <v>9973</v>
      </c>
    </row>
    <row r="18" spans="1:4" x14ac:dyDescent="0.35">
      <c r="A18" s="16" t="s">
        <v>132</v>
      </c>
      <c r="B18" s="18">
        <v>699</v>
      </c>
      <c r="C18" s="18">
        <v>1132</v>
      </c>
      <c r="D18" s="18">
        <v>-5001</v>
      </c>
    </row>
    <row r="19" spans="1:4" x14ac:dyDescent="0.35">
      <c r="A19" s="16" t="s">
        <v>70</v>
      </c>
      <c r="B19" s="18">
        <v>5644</v>
      </c>
      <c r="C19" s="18">
        <v>12587</v>
      </c>
      <c r="D19" s="18">
        <v>14974</v>
      </c>
    </row>
    <row r="20" spans="1:4" ht="29" x14ac:dyDescent="0.35">
      <c r="A20" s="16" t="s">
        <v>133</v>
      </c>
      <c r="B20" s="18">
        <v>125</v>
      </c>
      <c r="C20" s="18">
        <v>31</v>
      </c>
      <c r="D20" s="18">
        <v>-23</v>
      </c>
    </row>
    <row r="21" spans="1:4" x14ac:dyDescent="0.35">
      <c r="A21" s="16" t="s">
        <v>134</v>
      </c>
      <c r="B21" s="17">
        <v>5519</v>
      </c>
      <c r="C21" s="17">
        <v>12556</v>
      </c>
      <c r="D21" s="17">
        <v>14997</v>
      </c>
    </row>
    <row r="22" spans="1:4" x14ac:dyDescent="0.35">
      <c r="A22" s="16"/>
      <c r="B22" s="17"/>
      <c r="C22" s="17"/>
      <c r="D22" s="17"/>
    </row>
    <row r="23" spans="1:4" x14ac:dyDescent="0.35">
      <c r="A23" s="16"/>
      <c r="B23" s="17"/>
      <c r="C23" s="17"/>
      <c r="D23" s="17"/>
    </row>
    <row r="24" spans="1:4" x14ac:dyDescent="0.35">
      <c r="A24" s="15" t="s">
        <v>135</v>
      </c>
      <c r="B24" s="16" t="s">
        <v>28</v>
      </c>
      <c r="C24" s="16" t="s">
        <v>28</v>
      </c>
      <c r="D24" s="16" t="s">
        <v>28</v>
      </c>
    </row>
    <row r="25" spans="1:4" x14ac:dyDescent="0.35">
      <c r="A25" s="16" t="s">
        <v>136</v>
      </c>
      <c r="B25" s="21">
        <v>1.87</v>
      </c>
      <c r="C25" s="21">
        <v>4.0199999999999996</v>
      </c>
      <c r="D25" s="21">
        <v>4.7300000000000004</v>
      </c>
    </row>
    <row r="26" spans="1:4" x14ac:dyDescent="0.35">
      <c r="A26" s="16" t="s">
        <v>137</v>
      </c>
      <c r="B26" s="21">
        <v>1.63</v>
      </c>
      <c r="C26" s="21">
        <v>3.62</v>
      </c>
      <c r="D26" s="21">
        <v>4.3</v>
      </c>
    </row>
    <row r="27" spans="1:4" x14ac:dyDescent="0.35">
      <c r="A27" s="15" t="s">
        <v>138</v>
      </c>
      <c r="B27" s="16" t="s">
        <v>28</v>
      </c>
      <c r="C27" s="16" t="s">
        <v>28</v>
      </c>
      <c r="D27" s="16" t="s">
        <v>28</v>
      </c>
    </row>
    <row r="28" spans="1:4" x14ac:dyDescent="0.35">
      <c r="A28" s="16" t="s">
        <v>139</v>
      </c>
      <c r="B28" s="18">
        <v>2959</v>
      </c>
      <c r="C28" s="18">
        <v>3130</v>
      </c>
      <c r="D28" s="18">
        <v>3174</v>
      </c>
    </row>
    <row r="29" spans="1:4" x14ac:dyDescent="0.35">
      <c r="A29" s="16" t="s">
        <v>140</v>
      </c>
      <c r="B29" s="18">
        <v>3386</v>
      </c>
      <c r="C29" s="18">
        <v>3475</v>
      </c>
      <c r="D29" s="18">
        <v>3485</v>
      </c>
    </row>
    <row r="30" spans="1:4" x14ac:dyDescent="0.35">
      <c r="A30" s="16" t="s">
        <v>141</v>
      </c>
      <c r="B30" s="16" t="s">
        <v>28</v>
      </c>
    </row>
    <row r="31" spans="1:4" x14ac:dyDescent="0.35">
      <c r="A31" s="16"/>
      <c r="B31" s="16"/>
    </row>
    <row r="32" spans="1:4" x14ac:dyDescent="0.35">
      <c r="A32" s="16"/>
      <c r="B32" s="16"/>
    </row>
    <row r="33" spans="1:2" x14ac:dyDescent="0.35">
      <c r="A33" s="15" t="s">
        <v>118</v>
      </c>
      <c r="B33" s="16" t="s">
        <v>28</v>
      </c>
    </row>
    <row r="34" spans="1:2" x14ac:dyDescent="0.35">
      <c r="A34" s="16" t="s">
        <v>118</v>
      </c>
      <c r="B34" s="17">
        <v>47232</v>
      </c>
    </row>
    <row r="35" spans="1:2" x14ac:dyDescent="0.35">
      <c r="A35" s="15" t="s">
        <v>119</v>
      </c>
      <c r="B35" s="16" t="s">
        <v>28</v>
      </c>
    </row>
    <row r="36" spans="1:2" x14ac:dyDescent="0.35">
      <c r="A36" s="16" t="s">
        <v>120</v>
      </c>
      <c r="B36" s="18">
        <v>33393</v>
      </c>
    </row>
    <row r="37" spans="1:2" x14ac:dyDescent="0.35">
      <c r="A37" s="16" t="s">
        <v>142</v>
      </c>
      <c r="B37" s="16" t="s">
        <v>28</v>
      </c>
    </row>
    <row r="38" spans="1:2" x14ac:dyDescent="0.35">
      <c r="A38" s="15" t="s">
        <v>118</v>
      </c>
      <c r="B38" s="16" t="s">
        <v>28</v>
      </c>
    </row>
    <row r="39" spans="1:2" x14ac:dyDescent="0.35">
      <c r="A39" s="16" t="s">
        <v>118</v>
      </c>
      <c r="B39" s="18">
        <v>44125</v>
      </c>
    </row>
    <row r="40" spans="1:2" x14ac:dyDescent="0.35">
      <c r="A40" s="15" t="s">
        <v>119</v>
      </c>
      <c r="B40" s="16" t="s">
        <v>28</v>
      </c>
    </row>
    <row r="41" spans="1:2" x14ac:dyDescent="0.35">
      <c r="A41" s="16" t="s">
        <v>120</v>
      </c>
      <c r="B41" s="18">
        <v>32415</v>
      </c>
    </row>
    <row r="42" spans="1:2" x14ac:dyDescent="0.35">
      <c r="A42" s="16" t="s">
        <v>143</v>
      </c>
      <c r="B42" s="16" t="s">
        <v>28</v>
      </c>
    </row>
    <row r="43" spans="1:2" x14ac:dyDescent="0.35">
      <c r="A43" s="15" t="s">
        <v>118</v>
      </c>
      <c r="B43" s="16" t="s">
        <v>28</v>
      </c>
    </row>
    <row r="44" spans="1:2" x14ac:dyDescent="0.35">
      <c r="A44" s="16" t="s">
        <v>118</v>
      </c>
      <c r="B44" s="18">
        <v>1465</v>
      </c>
    </row>
    <row r="45" spans="1:2" x14ac:dyDescent="0.35">
      <c r="A45" s="16" t="s">
        <v>144</v>
      </c>
      <c r="B45" s="16" t="s">
        <v>28</v>
      </c>
    </row>
    <row r="46" spans="1:2" x14ac:dyDescent="0.35">
      <c r="A46" s="15" t="s">
        <v>118</v>
      </c>
      <c r="B46" s="16" t="s">
        <v>28</v>
      </c>
    </row>
    <row r="47" spans="1:2" x14ac:dyDescent="0.35">
      <c r="A47" s="16" t="s">
        <v>118</v>
      </c>
      <c r="B47" s="18">
        <v>1642</v>
      </c>
    </row>
    <row r="48" spans="1:2" x14ac:dyDescent="0.35">
      <c r="A48" s="15" t="s">
        <v>119</v>
      </c>
      <c r="B48" s="16" t="s">
        <v>28</v>
      </c>
    </row>
    <row r="49" spans="1:2" x14ac:dyDescent="0.35">
      <c r="A49" s="16" t="s">
        <v>120</v>
      </c>
      <c r="B49" s="18">
        <v>978</v>
      </c>
    </row>
    <row r="50" spans="1:2" x14ac:dyDescent="0.35">
      <c r="A50" s="16" t="s">
        <v>145</v>
      </c>
      <c r="B50" s="16" t="s">
        <v>28</v>
      </c>
    </row>
    <row r="51" spans="1:2" x14ac:dyDescent="0.35">
      <c r="A51" s="15" t="s">
        <v>118</v>
      </c>
      <c r="B51" s="16" t="s">
        <v>28</v>
      </c>
    </row>
    <row r="52" spans="1:2" x14ac:dyDescent="0.35">
      <c r="A52" s="16" t="s">
        <v>118</v>
      </c>
      <c r="B52" s="18">
        <v>2789</v>
      </c>
    </row>
    <row r="53" spans="1:2" x14ac:dyDescent="0.35">
      <c r="A53" s="15" t="s">
        <v>119</v>
      </c>
      <c r="B53" s="16" t="s">
        <v>28</v>
      </c>
    </row>
    <row r="54" spans="1:2" x14ac:dyDescent="0.35">
      <c r="A54" s="16" t="s">
        <v>120</v>
      </c>
      <c r="B54" s="18">
        <v>2918</v>
      </c>
    </row>
    <row r="55" spans="1:2" x14ac:dyDescent="0.35">
      <c r="A55" s="16" t="s">
        <v>146</v>
      </c>
      <c r="B55" s="16" t="s">
        <v>28</v>
      </c>
    </row>
    <row r="56" spans="1:2" x14ac:dyDescent="0.35">
      <c r="A56" s="15" t="s">
        <v>118</v>
      </c>
      <c r="B56" s="16" t="s">
        <v>28</v>
      </c>
    </row>
    <row r="57" spans="1:2" x14ac:dyDescent="0.35">
      <c r="A57" s="16" t="s">
        <v>118</v>
      </c>
      <c r="B57" s="18">
        <v>3802</v>
      </c>
    </row>
    <row r="58" spans="1:2" x14ac:dyDescent="0.35">
      <c r="A58" s="15" t="s">
        <v>119</v>
      </c>
      <c r="B58" s="16" t="s">
        <v>28</v>
      </c>
    </row>
    <row r="59" spans="1:2" x14ac:dyDescent="0.35">
      <c r="A59" s="16" t="s">
        <v>120</v>
      </c>
      <c r="B59" s="17">
        <v>3906</v>
      </c>
    </row>
  </sheetData>
  <mergeCells count="1">
    <mergeCell ref="A1:A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DFB9-7550-491D-914E-4AA39C115209}">
  <dimension ref="A1:H40"/>
  <sheetViews>
    <sheetView tabSelected="1" zoomScale="55" zoomScaleNormal="55" workbookViewId="0">
      <selection activeCell="E16" sqref="E16"/>
    </sheetView>
  </sheetViews>
  <sheetFormatPr defaultRowHeight="14.5" x14ac:dyDescent="0.35"/>
  <cols>
    <col min="1" max="1" width="84.19921875" style="14" customWidth="1"/>
    <col min="2" max="2" width="46" style="14" customWidth="1"/>
    <col min="3" max="3" width="15.3984375" style="14" customWidth="1"/>
    <col min="4" max="4" width="19.296875" style="14" customWidth="1"/>
    <col min="5" max="5" width="19.69921875" style="14" customWidth="1"/>
    <col min="6" max="16384" width="8.796875" style="14"/>
  </cols>
  <sheetData>
    <row r="1" spans="1:8" x14ac:dyDescent="0.35">
      <c r="A1" s="12" t="s">
        <v>22</v>
      </c>
      <c r="B1" s="12" t="s">
        <v>23</v>
      </c>
      <c r="C1" s="13" t="s">
        <v>24</v>
      </c>
      <c r="D1" s="13" t="s">
        <v>25</v>
      </c>
      <c r="E1" s="13" t="s">
        <v>26</v>
      </c>
    </row>
    <row r="2" spans="1:8" x14ac:dyDescent="0.35">
      <c r="A2" s="15" t="s">
        <v>27</v>
      </c>
      <c r="B2" s="15"/>
      <c r="D2" s="16" t="s">
        <v>28</v>
      </c>
      <c r="E2" s="16" t="s">
        <v>28</v>
      </c>
    </row>
    <row r="3" spans="1:8" ht="21.5" customHeight="1" x14ac:dyDescent="0.35">
      <c r="A3" s="16" t="s">
        <v>29</v>
      </c>
      <c r="B3" s="16" t="s">
        <v>29</v>
      </c>
      <c r="C3" s="17">
        <v>17576</v>
      </c>
      <c r="D3" s="17">
        <v>16253</v>
      </c>
      <c r="E3" s="17">
        <v>16398</v>
      </c>
    </row>
    <row r="4" spans="1:8" x14ac:dyDescent="0.35">
      <c r="A4" s="16" t="s">
        <v>30</v>
      </c>
      <c r="B4" s="16" t="s">
        <v>30</v>
      </c>
      <c r="C4" s="18">
        <v>131</v>
      </c>
      <c r="D4" s="18">
        <v>5932</v>
      </c>
      <c r="E4" s="18">
        <v>12696</v>
      </c>
    </row>
    <row r="5" spans="1:8" x14ac:dyDescent="0.35">
      <c r="A5" s="16" t="s">
        <v>31</v>
      </c>
      <c r="B5" s="16" t="s">
        <v>31</v>
      </c>
      <c r="C5" s="18">
        <v>1913</v>
      </c>
      <c r="D5" s="18">
        <v>2952</v>
      </c>
      <c r="E5" s="18">
        <v>3508</v>
      </c>
    </row>
    <row r="6" spans="1:8" x14ac:dyDescent="0.35">
      <c r="A6" s="16" t="s">
        <v>32</v>
      </c>
      <c r="B6" s="16" t="s">
        <v>32</v>
      </c>
      <c r="C6" s="18">
        <v>5757</v>
      </c>
      <c r="D6" s="18">
        <v>12839</v>
      </c>
      <c r="E6" s="18">
        <v>13626</v>
      </c>
    </row>
    <row r="7" spans="1:8" x14ac:dyDescent="0.35">
      <c r="A7" s="16" t="s">
        <v>33</v>
      </c>
      <c r="B7" s="16" t="s">
        <v>33</v>
      </c>
      <c r="C7" s="18">
        <v>1723</v>
      </c>
      <c r="D7" s="18">
        <v>2941</v>
      </c>
      <c r="E7" s="18">
        <v>3388</v>
      </c>
    </row>
    <row r="8" spans="1:8" x14ac:dyDescent="0.35">
      <c r="A8" s="16" t="s">
        <v>34</v>
      </c>
      <c r="B8" s="16"/>
      <c r="C8" s="16">
        <v>27100</v>
      </c>
      <c r="D8" s="16">
        <v>40917</v>
      </c>
      <c r="E8" s="16">
        <v>49616</v>
      </c>
    </row>
    <row r="9" spans="1:8" x14ac:dyDescent="0.35">
      <c r="A9" s="16" t="s">
        <v>35</v>
      </c>
      <c r="B9" s="16" t="s">
        <v>35</v>
      </c>
      <c r="C9" s="32">
        <v>4511</v>
      </c>
      <c r="D9" s="32">
        <v>5035</v>
      </c>
      <c r="E9" s="32">
        <v>5989</v>
      </c>
      <c r="H9" s="14" t="s">
        <v>166</v>
      </c>
    </row>
    <row r="10" spans="1:8" x14ac:dyDescent="0.35">
      <c r="A10" s="16" t="s">
        <v>36</v>
      </c>
      <c r="B10" s="16" t="s">
        <v>36</v>
      </c>
      <c r="C10" s="32">
        <v>5765</v>
      </c>
      <c r="D10" s="32">
        <v>5489</v>
      </c>
      <c r="E10" s="32">
        <v>5229</v>
      </c>
    </row>
    <row r="11" spans="1:8" x14ac:dyDescent="0.35">
      <c r="A11" s="16" t="s">
        <v>37</v>
      </c>
      <c r="B11" s="16" t="s">
        <v>37</v>
      </c>
      <c r="C11" s="16">
        <v>18884</v>
      </c>
      <c r="D11" s="16">
        <v>23548</v>
      </c>
      <c r="E11" s="16">
        <v>29725</v>
      </c>
    </row>
    <row r="12" spans="1:8" x14ac:dyDescent="0.35">
      <c r="A12" s="16" t="s">
        <v>38</v>
      </c>
      <c r="B12" s="16" t="s">
        <v>38</v>
      </c>
      <c r="C12" s="16">
        <v>2016</v>
      </c>
      <c r="D12" s="16">
        <v>2563</v>
      </c>
      <c r="E12" s="16">
        <v>4180</v>
      </c>
    </row>
    <row r="13" spans="1:8" x14ac:dyDescent="0.35">
      <c r="A13" s="19" t="s">
        <v>39</v>
      </c>
      <c r="B13" s="16" t="s">
        <v>43</v>
      </c>
      <c r="C13" s="16">
        <v>1260</v>
      </c>
      <c r="D13" s="16">
        <v>184</v>
      </c>
      <c r="E13" s="16">
        <v>184</v>
      </c>
    </row>
    <row r="14" spans="1:8" x14ac:dyDescent="0.35">
      <c r="A14" s="19" t="s">
        <v>40</v>
      </c>
      <c r="B14" s="16" t="s">
        <v>43</v>
      </c>
      <c r="C14" s="16">
        <v>257</v>
      </c>
      <c r="D14" s="16">
        <v>215</v>
      </c>
      <c r="E14" s="16">
        <v>178</v>
      </c>
    </row>
    <row r="15" spans="1:8" x14ac:dyDescent="0.35">
      <c r="A15" s="19" t="s">
        <v>41</v>
      </c>
      <c r="B15" s="16" t="s">
        <v>43</v>
      </c>
      <c r="C15" s="16">
        <v>200</v>
      </c>
      <c r="D15" s="16">
        <v>194</v>
      </c>
      <c r="E15" s="16">
        <v>253</v>
      </c>
    </row>
    <row r="16" spans="1:8" x14ac:dyDescent="0.35">
      <c r="A16" s="19" t="s">
        <v>42</v>
      </c>
      <c r="B16" s="16" t="s">
        <v>43</v>
      </c>
      <c r="C16" s="16"/>
      <c r="D16" s="16">
        <v>328</v>
      </c>
      <c r="E16" s="16">
        <v>6733</v>
      </c>
    </row>
    <row r="17" spans="1:5" x14ac:dyDescent="0.35">
      <c r="A17" s="19" t="s">
        <v>43</v>
      </c>
      <c r="B17" s="16" t="s">
        <v>43</v>
      </c>
      <c r="C17" s="16">
        <v>2138</v>
      </c>
      <c r="D17" s="16">
        <v>3865</v>
      </c>
      <c r="E17" s="16">
        <v>4531</v>
      </c>
    </row>
    <row r="18" spans="1:5" x14ac:dyDescent="0.35">
      <c r="A18" s="16" t="s">
        <v>44</v>
      </c>
      <c r="B18" s="16"/>
      <c r="C18" s="16">
        <v>62131</v>
      </c>
      <c r="D18" s="16">
        <v>82338</v>
      </c>
      <c r="E18" s="16">
        <v>106618</v>
      </c>
    </row>
    <row r="19" spans="1:5" x14ac:dyDescent="0.35">
      <c r="A19" s="16" t="s">
        <v>45</v>
      </c>
      <c r="B19" s="16"/>
      <c r="C19" s="16"/>
      <c r="D19" s="16" t="s">
        <v>28</v>
      </c>
      <c r="E19" s="16" t="s">
        <v>28</v>
      </c>
    </row>
    <row r="20" spans="1:5" x14ac:dyDescent="0.35">
      <c r="A20" s="16" t="s">
        <v>46</v>
      </c>
      <c r="B20" s="16" t="s">
        <v>46</v>
      </c>
      <c r="C20" s="16">
        <v>10025</v>
      </c>
      <c r="D20" s="16">
        <v>15255</v>
      </c>
      <c r="E20" s="16">
        <v>14431</v>
      </c>
    </row>
    <row r="21" spans="1:5" x14ac:dyDescent="0.35">
      <c r="A21" s="16" t="s">
        <v>47</v>
      </c>
      <c r="B21" s="16" t="s">
        <v>47</v>
      </c>
      <c r="C21" s="16">
        <v>5719</v>
      </c>
      <c r="D21" s="16">
        <v>8205</v>
      </c>
      <c r="E21" s="16">
        <v>9080</v>
      </c>
    </row>
    <row r="22" spans="1:5" x14ac:dyDescent="0.35">
      <c r="A22" s="19" t="s">
        <v>48</v>
      </c>
      <c r="B22" s="16" t="s">
        <v>165</v>
      </c>
      <c r="C22" s="16">
        <v>1447</v>
      </c>
      <c r="D22" s="16">
        <v>1747</v>
      </c>
      <c r="E22" s="16">
        <v>2864</v>
      </c>
    </row>
    <row r="23" spans="1:5" x14ac:dyDescent="0.35">
      <c r="A23" s="19" t="s">
        <v>49</v>
      </c>
      <c r="B23" s="16" t="s">
        <v>165</v>
      </c>
      <c r="C23" s="16">
        <v>925</v>
      </c>
      <c r="D23" s="16"/>
      <c r="E23" s="16"/>
    </row>
    <row r="24" spans="1:5" x14ac:dyDescent="0.35">
      <c r="A24" s="16" t="s">
        <v>50</v>
      </c>
      <c r="B24" s="16" t="s">
        <v>50</v>
      </c>
      <c r="C24" s="16">
        <v>1589</v>
      </c>
      <c r="D24" s="16">
        <v>1502</v>
      </c>
      <c r="E24" s="16">
        <v>2373</v>
      </c>
    </row>
    <row r="25" spans="1:5" x14ac:dyDescent="0.35">
      <c r="A25" s="16" t="s">
        <v>51</v>
      </c>
      <c r="B25" s="16"/>
      <c r="C25" s="16">
        <v>19705</v>
      </c>
      <c r="D25" s="16">
        <v>26709</v>
      </c>
      <c r="E25" s="16">
        <v>28748</v>
      </c>
    </row>
    <row r="26" spans="1:5" x14ac:dyDescent="0.35">
      <c r="A26" s="16" t="s">
        <v>52</v>
      </c>
      <c r="B26" s="16" t="s">
        <v>52</v>
      </c>
      <c r="C26" s="16">
        <v>5245</v>
      </c>
      <c r="D26" s="16">
        <v>1597</v>
      </c>
      <c r="E26" s="16">
        <v>2857</v>
      </c>
    </row>
    <row r="27" spans="1:5" x14ac:dyDescent="0.35">
      <c r="A27" s="16" t="s">
        <v>53</v>
      </c>
      <c r="B27" s="16" t="s">
        <v>53</v>
      </c>
      <c r="C27" s="16">
        <v>2052</v>
      </c>
      <c r="D27" s="16">
        <v>2804</v>
      </c>
      <c r="E27" s="16">
        <v>3251</v>
      </c>
    </row>
    <row r="28" spans="1:5" x14ac:dyDescent="0.35">
      <c r="A28" s="16" t="s">
        <v>54</v>
      </c>
      <c r="B28" s="16" t="s">
        <v>54</v>
      </c>
      <c r="C28" s="16">
        <v>3546</v>
      </c>
      <c r="D28" s="16">
        <v>5330</v>
      </c>
      <c r="E28" s="16">
        <v>8153</v>
      </c>
    </row>
    <row r="29" spans="1:5" x14ac:dyDescent="0.35">
      <c r="A29" s="16" t="s">
        <v>55</v>
      </c>
      <c r="B29" s="16"/>
      <c r="C29" s="16">
        <v>30548</v>
      </c>
      <c r="D29" s="16">
        <v>36440</v>
      </c>
      <c r="E29" s="16">
        <v>43009</v>
      </c>
    </row>
    <row r="30" spans="1:5" x14ac:dyDescent="0.35">
      <c r="A30" s="32" t="s">
        <v>56</v>
      </c>
      <c r="B30" s="16"/>
      <c r="C30" s="16" t="s">
        <v>57</v>
      </c>
      <c r="D30" s="16" t="s">
        <v>57</v>
      </c>
      <c r="E30" s="16" t="s">
        <v>57</v>
      </c>
    </row>
    <row r="31" spans="1:5" ht="29" x14ac:dyDescent="0.35">
      <c r="A31" s="16" t="s">
        <v>58</v>
      </c>
      <c r="B31" s="16" t="s">
        <v>58</v>
      </c>
      <c r="C31" s="16">
        <v>568</v>
      </c>
      <c r="D31" s="16">
        <v>409</v>
      </c>
      <c r="E31" s="16">
        <v>242</v>
      </c>
    </row>
    <row r="32" spans="1:5" x14ac:dyDescent="0.35">
      <c r="A32" s="15" t="s">
        <v>59</v>
      </c>
      <c r="B32" s="16"/>
      <c r="C32" s="16" t="s">
        <v>28</v>
      </c>
      <c r="D32" s="16" t="s">
        <v>28</v>
      </c>
      <c r="E32" s="16" t="s">
        <v>28</v>
      </c>
    </row>
    <row r="33" spans="1:5" ht="29" x14ac:dyDescent="0.35">
      <c r="A33" s="16" t="s">
        <v>60</v>
      </c>
      <c r="B33" s="16" t="s">
        <v>60</v>
      </c>
      <c r="C33" s="18">
        <v>0</v>
      </c>
      <c r="D33" s="18">
        <v>0</v>
      </c>
      <c r="E33" s="18">
        <v>0</v>
      </c>
    </row>
    <row r="34" spans="1:5" ht="58" x14ac:dyDescent="0.35">
      <c r="A34" s="16" t="s">
        <v>61</v>
      </c>
      <c r="B34" s="16" t="s">
        <v>61</v>
      </c>
      <c r="C34" s="18">
        <v>3</v>
      </c>
      <c r="D34" s="18">
        <v>3</v>
      </c>
      <c r="E34" s="18">
        <v>3</v>
      </c>
    </row>
    <row r="35" spans="1:5" x14ac:dyDescent="0.35">
      <c r="A35" s="16" t="s">
        <v>62</v>
      </c>
      <c r="B35" s="16" t="s">
        <v>62</v>
      </c>
      <c r="C35" s="18">
        <v>29803</v>
      </c>
      <c r="D35" s="18">
        <v>32177</v>
      </c>
      <c r="E35" s="18">
        <v>34892</v>
      </c>
    </row>
    <row r="36" spans="1:5" x14ac:dyDescent="0.35">
      <c r="A36" s="16" t="s">
        <v>63</v>
      </c>
      <c r="B36" s="16" t="s">
        <v>63</v>
      </c>
      <c r="C36" s="18">
        <v>54</v>
      </c>
      <c r="D36" s="18">
        <v>-361</v>
      </c>
      <c r="E36" s="18">
        <v>-143</v>
      </c>
    </row>
    <row r="37" spans="1:5" x14ac:dyDescent="0.35">
      <c r="A37" s="16" t="s">
        <v>64</v>
      </c>
      <c r="B37" s="16" t="s">
        <v>64</v>
      </c>
      <c r="C37" s="18">
        <v>329</v>
      </c>
      <c r="D37" s="18">
        <v>12885</v>
      </c>
      <c r="E37" s="18">
        <v>27882</v>
      </c>
    </row>
    <row r="38" spans="1:5" x14ac:dyDescent="0.35">
      <c r="A38" s="16" t="s">
        <v>65</v>
      </c>
      <c r="B38" s="16"/>
      <c r="C38" s="18">
        <v>30189</v>
      </c>
      <c r="D38" s="18">
        <v>44704</v>
      </c>
      <c r="E38" s="18">
        <v>62634</v>
      </c>
    </row>
    <row r="39" spans="1:5" x14ac:dyDescent="0.35">
      <c r="A39" s="16" t="s">
        <v>66</v>
      </c>
      <c r="B39" s="16" t="s">
        <v>66</v>
      </c>
      <c r="C39" s="18">
        <v>826</v>
      </c>
      <c r="D39" s="18">
        <v>785</v>
      </c>
      <c r="E39" s="18">
        <v>733</v>
      </c>
    </row>
    <row r="40" spans="1:5" x14ac:dyDescent="0.35">
      <c r="A40" s="16" t="s">
        <v>67</v>
      </c>
      <c r="B40" s="16"/>
      <c r="C40" s="18">
        <v>62131</v>
      </c>
      <c r="D40" s="18">
        <v>82338</v>
      </c>
      <c r="E40" s="18">
        <v>106618</v>
      </c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501531-308B-4C73-B04E-6FD4ECD7C57F}">
          <x14:formula1>
            <xm:f>BS!$C$6:$C$37</xm:f>
          </x14:formula1>
          <xm:sqref>B3:B40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18F9-0CDD-4DDC-AEF2-9936ADBA7E20}">
  <dimension ref="A1:E54"/>
  <sheetViews>
    <sheetView zoomScale="70" zoomScaleNormal="70" workbookViewId="0">
      <selection activeCell="G11" sqref="G11"/>
    </sheetView>
  </sheetViews>
  <sheetFormatPr defaultRowHeight="14.5" x14ac:dyDescent="0.35"/>
  <cols>
    <col min="1" max="1" width="79" style="14" customWidth="1"/>
    <col min="2" max="2" width="17.59765625" style="14" customWidth="1"/>
    <col min="3" max="4" width="15.3984375" style="14" customWidth="1"/>
    <col min="5" max="16384" width="8.796875" style="14"/>
  </cols>
  <sheetData>
    <row r="1" spans="1:4" x14ac:dyDescent="0.35">
      <c r="A1" s="50" t="s">
        <v>68</v>
      </c>
      <c r="B1" s="20"/>
    </row>
    <row r="2" spans="1:4" x14ac:dyDescent="0.35">
      <c r="A2" s="51"/>
      <c r="B2" s="13" t="s">
        <v>24</v>
      </c>
      <c r="C2" s="13" t="s">
        <v>25</v>
      </c>
      <c r="D2" s="13" t="s">
        <v>26</v>
      </c>
    </row>
    <row r="3" spans="1:4" x14ac:dyDescent="0.35">
      <c r="A3" s="15" t="s">
        <v>69</v>
      </c>
      <c r="B3" s="16" t="s">
        <v>28</v>
      </c>
      <c r="C3" s="16" t="s">
        <v>28</v>
      </c>
      <c r="D3" s="16" t="s">
        <v>28</v>
      </c>
    </row>
    <row r="4" spans="1:4" x14ac:dyDescent="0.35">
      <c r="A4" s="16" t="s">
        <v>70</v>
      </c>
      <c r="B4" s="17">
        <v>5644</v>
      </c>
      <c r="C4" s="17">
        <v>12587</v>
      </c>
      <c r="D4" s="17">
        <v>14974</v>
      </c>
    </row>
    <row r="5" spans="1:4" x14ac:dyDescent="0.35">
      <c r="A5" s="15" t="s">
        <v>71</v>
      </c>
      <c r="B5" s="16" t="s">
        <v>28</v>
      </c>
      <c r="C5" s="16" t="s">
        <v>28</v>
      </c>
      <c r="D5" s="16" t="s">
        <v>28</v>
      </c>
    </row>
    <row r="6" spans="1:4" ht="16.5" customHeight="1" x14ac:dyDescent="0.35">
      <c r="A6" s="16" t="s">
        <v>72</v>
      </c>
      <c r="B6" s="18">
        <v>2911</v>
      </c>
      <c r="C6" s="18">
        <v>3747</v>
      </c>
      <c r="D6" s="18">
        <v>4667</v>
      </c>
    </row>
    <row r="7" spans="1:4" ht="22" customHeight="1" x14ac:dyDescent="0.35">
      <c r="A7" s="16" t="s">
        <v>73</v>
      </c>
      <c r="B7" s="18">
        <v>2121</v>
      </c>
      <c r="C7" s="18">
        <v>1560</v>
      </c>
      <c r="D7" s="18">
        <v>1812</v>
      </c>
    </row>
    <row r="8" spans="1:4" x14ac:dyDescent="0.35">
      <c r="A8" s="16" t="s">
        <v>74</v>
      </c>
      <c r="B8" s="18">
        <v>140</v>
      </c>
      <c r="C8" s="18">
        <v>177</v>
      </c>
      <c r="D8" s="18">
        <v>463</v>
      </c>
    </row>
    <row r="9" spans="1:4" x14ac:dyDescent="0.35">
      <c r="A9" s="16" t="s">
        <v>75</v>
      </c>
      <c r="B9" s="18">
        <v>-55</v>
      </c>
      <c r="C9" s="18">
        <v>81</v>
      </c>
      <c r="D9" s="18">
        <v>-144</v>
      </c>
    </row>
    <row r="10" spans="1:4" x14ac:dyDescent="0.35">
      <c r="A10" s="43" t="s">
        <v>76</v>
      </c>
      <c r="B10" s="44">
        <v>-149</v>
      </c>
      <c r="C10" s="44">
        <v>-196</v>
      </c>
      <c r="D10" s="44">
        <v>-6349</v>
      </c>
    </row>
    <row r="11" spans="1:4" ht="22.5" customHeight="1" x14ac:dyDescent="0.35">
      <c r="A11" s="43" t="s">
        <v>77</v>
      </c>
      <c r="B11" s="44">
        <v>245</v>
      </c>
      <c r="C11" s="44">
        <v>340</v>
      </c>
      <c r="D11" s="44">
        <v>81</v>
      </c>
    </row>
    <row r="12" spans="1:4" x14ac:dyDescent="0.35">
      <c r="A12" s="43" t="s">
        <v>78</v>
      </c>
      <c r="B12" s="44">
        <v>-27</v>
      </c>
      <c r="C12" s="44">
        <v>140</v>
      </c>
      <c r="D12" s="44">
        <v>0</v>
      </c>
    </row>
    <row r="13" spans="1:4" x14ac:dyDescent="0.35">
      <c r="A13" s="45" t="s">
        <v>79</v>
      </c>
      <c r="B13" s="43" t="s">
        <v>28</v>
      </c>
      <c r="C13" s="43" t="s">
        <v>28</v>
      </c>
      <c r="D13" s="43" t="s">
        <v>28</v>
      </c>
    </row>
    <row r="14" spans="1:4" x14ac:dyDescent="0.35">
      <c r="A14" s="16" t="s">
        <v>80</v>
      </c>
      <c r="B14" s="18">
        <v>-130</v>
      </c>
      <c r="C14" s="18">
        <v>-1124</v>
      </c>
      <c r="D14" s="18">
        <v>-586</v>
      </c>
    </row>
    <row r="15" spans="1:4" x14ac:dyDescent="0.35">
      <c r="A15" s="16" t="s">
        <v>32</v>
      </c>
      <c r="B15" s="18">
        <v>-1709</v>
      </c>
      <c r="C15" s="18">
        <v>-6465</v>
      </c>
      <c r="D15" s="18">
        <v>-1195</v>
      </c>
    </row>
    <row r="16" spans="1:4" x14ac:dyDescent="0.35">
      <c r="A16" s="16" t="s">
        <v>81</v>
      </c>
      <c r="B16" s="18">
        <v>-2114</v>
      </c>
      <c r="C16" s="18">
        <v>-1570</v>
      </c>
      <c r="D16" s="18">
        <v>-1952</v>
      </c>
    </row>
    <row r="17" spans="1:4" x14ac:dyDescent="0.35">
      <c r="A17" s="16" t="s">
        <v>82</v>
      </c>
      <c r="B17" s="18">
        <v>-1540</v>
      </c>
      <c r="C17" s="18">
        <v>-3713</v>
      </c>
      <c r="D17" s="18">
        <v>-2652</v>
      </c>
    </row>
    <row r="18" spans="1:4" x14ac:dyDescent="0.35">
      <c r="A18" s="16" t="s">
        <v>83</v>
      </c>
      <c r="B18" s="18">
        <v>5367</v>
      </c>
      <c r="C18" s="18">
        <v>8029</v>
      </c>
      <c r="D18" s="18">
        <v>2605</v>
      </c>
    </row>
    <row r="19" spans="1:4" x14ac:dyDescent="0.35">
      <c r="A19" s="16" t="s">
        <v>48</v>
      </c>
      <c r="B19" s="18">
        <v>793</v>
      </c>
      <c r="C19" s="18">
        <v>1131</v>
      </c>
      <c r="D19" s="18">
        <v>1532</v>
      </c>
    </row>
    <row r="20" spans="1:4" x14ac:dyDescent="0.35">
      <c r="A20" s="16" t="s">
        <v>84</v>
      </c>
      <c r="B20" s="18">
        <v>11497</v>
      </c>
      <c r="C20" s="18">
        <v>14724</v>
      </c>
      <c r="D20" s="18">
        <v>13256</v>
      </c>
    </row>
    <row r="21" spans="1:4" x14ac:dyDescent="0.35">
      <c r="A21" s="15" t="s">
        <v>85</v>
      </c>
      <c r="B21" s="16" t="s">
        <v>28</v>
      </c>
      <c r="C21" s="16" t="s">
        <v>28</v>
      </c>
      <c r="D21" s="16" t="s">
        <v>28</v>
      </c>
    </row>
    <row r="22" spans="1:4" x14ac:dyDescent="0.35">
      <c r="A22" s="16" t="s">
        <v>86</v>
      </c>
      <c r="B22" s="18">
        <v>-6482</v>
      </c>
      <c r="C22" s="18">
        <v>-7158</v>
      </c>
      <c r="D22" s="18">
        <v>-8898</v>
      </c>
    </row>
    <row r="23" spans="1:4" x14ac:dyDescent="0.35">
      <c r="A23" s="16" t="s">
        <v>87</v>
      </c>
      <c r="B23" s="18">
        <v>-32</v>
      </c>
      <c r="C23" s="18">
        <v>-5</v>
      </c>
      <c r="D23" s="18">
        <v>-1</v>
      </c>
    </row>
    <row r="24" spans="1:4" x14ac:dyDescent="0.35">
      <c r="A24" s="16" t="s">
        <v>88</v>
      </c>
      <c r="B24" s="18">
        <v>-1500</v>
      </c>
      <c r="C24" s="18">
        <v>0</v>
      </c>
      <c r="D24" s="18">
        <v>0</v>
      </c>
    </row>
    <row r="25" spans="1:4" x14ac:dyDescent="0.35">
      <c r="A25" s="16" t="s">
        <v>89</v>
      </c>
      <c r="B25" s="18">
        <v>272</v>
      </c>
      <c r="C25" s="18">
        <v>936</v>
      </c>
      <c r="D25" s="18">
        <v>0</v>
      </c>
    </row>
    <row r="26" spans="1:4" x14ac:dyDescent="0.35">
      <c r="A26" s="16" t="s">
        <v>90</v>
      </c>
      <c r="B26" s="18">
        <v>0</v>
      </c>
      <c r="C26" s="18">
        <v>-9</v>
      </c>
      <c r="D26" s="18">
        <v>0</v>
      </c>
    </row>
    <row r="27" spans="1:4" x14ac:dyDescent="0.35">
      <c r="A27" s="16" t="s">
        <v>91</v>
      </c>
      <c r="B27" s="18">
        <v>-132</v>
      </c>
      <c r="C27" s="18">
        <v>-5835</v>
      </c>
      <c r="D27" s="18">
        <v>-19112</v>
      </c>
    </row>
    <row r="28" spans="1:4" x14ac:dyDescent="0.35">
      <c r="A28" s="16" t="s">
        <v>92</v>
      </c>
      <c r="B28" s="18">
        <v>0</v>
      </c>
      <c r="C28" s="18">
        <v>22</v>
      </c>
      <c r="D28" s="18">
        <v>12353</v>
      </c>
    </row>
    <row r="29" spans="1:4" x14ac:dyDescent="0.35">
      <c r="A29" s="16" t="s">
        <v>93</v>
      </c>
      <c r="B29" s="18">
        <v>0</v>
      </c>
      <c r="C29" s="18">
        <v>0</v>
      </c>
      <c r="D29" s="18">
        <v>138</v>
      </c>
    </row>
    <row r="30" spans="1:4" x14ac:dyDescent="0.35">
      <c r="A30" s="16" t="s">
        <v>94</v>
      </c>
      <c r="B30" s="18">
        <v>6</v>
      </c>
      <c r="C30" s="18">
        <v>76</v>
      </c>
      <c r="D30" s="18">
        <v>0</v>
      </c>
    </row>
    <row r="31" spans="1:4" x14ac:dyDescent="0.35">
      <c r="A31" s="16" t="s">
        <v>95</v>
      </c>
      <c r="B31" s="18">
        <v>0</v>
      </c>
      <c r="C31" s="18">
        <v>0</v>
      </c>
      <c r="D31" s="18">
        <v>-64</v>
      </c>
    </row>
    <row r="32" spans="1:4" x14ac:dyDescent="0.35">
      <c r="A32" s="16" t="s">
        <v>96</v>
      </c>
      <c r="B32" s="18">
        <v>-7868</v>
      </c>
      <c r="C32" s="18">
        <v>-11973</v>
      </c>
      <c r="D32" s="18">
        <v>-15584</v>
      </c>
    </row>
    <row r="33" spans="1:5" x14ac:dyDescent="0.35">
      <c r="A33" s="15" t="s">
        <v>97</v>
      </c>
      <c r="B33" s="16" t="s">
        <v>28</v>
      </c>
      <c r="C33" s="16" t="s">
        <v>28</v>
      </c>
      <c r="D33" s="16" t="s">
        <v>28</v>
      </c>
    </row>
    <row r="34" spans="1:5" x14ac:dyDescent="0.35">
      <c r="A34" s="16" t="s">
        <v>98</v>
      </c>
      <c r="B34" s="18">
        <v>8883</v>
      </c>
      <c r="C34" s="18">
        <v>0</v>
      </c>
      <c r="D34" s="18">
        <v>3931</v>
      </c>
    </row>
    <row r="35" spans="1:5" x14ac:dyDescent="0.35">
      <c r="A35" s="16" t="s">
        <v>99</v>
      </c>
      <c r="B35" s="18">
        <v>-14167</v>
      </c>
      <c r="C35" s="18">
        <v>-3364</v>
      </c>
      <c r="D35" s="18">
        <v>-1351</v>
      </c>
    </row>
    <row r="36" spans="1:5" x14ac:dyDescent="0.35">
      <c r="A36" s="16" t="s">
        <v>100</v>
      </c>
      <c r="B36" s="18">
        <v>-9</v>
      </c>
      <c r="C36" s="18">
        <v>0</v>
      </c>
      <c r="D36" s="18">
        <v>0</v>
      </c>
    </row>
    <row r="37" spans="1:5" x14ac:dyDescent="0.35">
      <c r="A37" s="16" t="s">
        <v>101</v>
      </c>
      <c r="B37" s="18">
        <v>707</v>
      </c>
      <c r="C37" s="18">
        <v>541</v>
      </c>
      <c r="D37" s="18">
        <v>700</v>
      </c>
    </row>
    <row r="38" spans="1:5" x14ac:dyDescent="0.35">
      <c r="A38" s="16" t="s">
        <v>102</v>
      </c>
      <c r="B38" s="18">
        <v>-439</v>
      </c>
      <c r="C38" s="18">
        <v>-502</v>
      </c>
      <c r="D38" s="18">
        <v>-464</v>
      </c>
    </row>
    <row r="39" spans="1:5" x14ac:dyDescent="0.35">
      <c r="A39" s="16" t="s">
        <v>103</v>
      </c>
      <c r="B39" s="18">
        <v>-9</v>
      </c>
      <c r="C39" s="18">
        <v>0</v>
      </c>
      <c r="D39" s="18">
        <v>-29</v>
      </c>
    </row>
    <row r="40" spans="1:5" x14ac:dyDescent="0.35">
      <c r="A40" s="16" t="s">
        <v>104</v>
      </c>
      <c r="B40" s="18">
        <v>2</v>
      </c>
      <c r="C40" s="18">
        <v>0</v>
      </c>
      <c r="D40" s="18">
        <v>0</v>
      </c>
    </row>
    <row r="41" spans="1:5" x14ac:dyDescent="0.35">
      <c r="A41" s="16" t="s">
        <v>105</v>
      </c>
      <c r="B41" s="18">
        <v>-161</v>
      </c>
      <c r="C41" s="18">
        <v>-157</v>
      </c>
      <c r="D41" s="18">
        <v>-144</v>
      </c>
    </row>
    <row r="42" spans="1:5" x14ac:dyDescent="0.35">
      <c r="A42" s="16" t="s">
        <v>106</v>
      </c>
      <c r="B42" s="18">
        <v>-10</v>
      </c>
      <c r="C42" s="18">
        <v>-45</v>
      </c>
      <c r="D42" s="18">
        <v>-54</v>
      </c>
    </row>
    <row r="43" spans="1:5" x14ac:dyDescent="0.35">
      <c r="A43" s="16" t="s">
        <v>107</v>
      </c>
      <c r="B43" s="18">
        <v>-5203</v>
      </c>
      <c r="C43" s="18">
        <v>-3527</v>
      </c>
      <c r="D43" s="18">
        <v>2589</v>
      </c>
    </row>
    <row r="44" spans="1:5" x14ac:dyDescent="0.35">
      <c r="A44" s="16" t="s">
        <v>108</v>
      </c>
      <c r="B44" s="18">
        <v>-183</v>
      </c>
      <c r="C44" s="18">
        <v>-444</v>
      </c>
      <c r="D44" s="18">
        <v>4</v>
      </c>
    </row>
    <row r="45" spans="1:5" x14ac:dyDescent="0.35">
      <c r="A45" s="16" t="s">
        <v>109</v>
      </c>
      <c r="B45" s="18">
        <v>-1757</v>
      </c>
      <c r="C45" s="18">
        <v>-1220</v>
      </c>
      <c r="D45" s="18">
        <v>265</v>
      </c>
    </row>
    <row r="46" spans="1:5" x14ac:dyDescent="0.35">
      <c r="A46" s="16" t="s">
        <v>110</v>
      </c>
      <c r="B46" s="18">
        <v>19901</v>
      </c>
      <c r="C46" s="18">
        <v>18144</v>
      </c>
      <c r="D46" s="18">
        <v>16924</v>
      </c>
    </row>
    <row r="47" spans="1:5" x14ac:dyDescent="0.35">
      <c r="A47" s="16" t="s">
        <v>111</v>
      </c>
      <c r="B47" s="18">
        <v>18144</v>
      </c>
      <c r="C47" s="18">
        <v>16924</v>
      </c>
      <c r="D47" s="18">
        <v>17189</v>
      </c>
    </row>
    <row r="48" spans="1:5" x14ac:dyDescent="0.35">
      <c r="A48" s="16"/>
      <c r="D48" s="18"/>
      <c r="E48" s="18"/>
    </row>
    <row r="49" spans="1:5" x14ac:dyDescent="0.35">
      <c r="A49" s="16"/>
      <c r="D49" s="18"/>
      <c r="E49" s="18"/>
    </row>
    <row r="50" spans="1:5" x14ac:dyDescent="0.35">
      <c r="A50" s="15" t="s">
        <v>112</v>
      </c>
    </row>
    <row r="51" spans="1:5" x14ac:dyDescent="0.35">
      <c r="A51" s="16" t="s">
        <v>113</v>
      </c>
    </row>
    <row r="52" spans="1:5" x14ac:dyDescent="0.35">
      <c r="A52" s="15" t="s">
        <v>114</v>
      </c>
    </row>
    <row r="53" spans="1:5" x14ac:dyDescent="0.35">
      <c r="A53" s="16" t="s">
        <v>115</v>
      </c>
    </row>
    <row r="54" spans="1:5" x14ac:dyDescent="0.35">
      <c r="A54" s="16" t="s">
        <v>116</v>
      </c>
    </row>
  </sheetData>
  <mergeCells count="1">
    <mergeCell ref="A1:A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Inputs</vt:lpstr>
      <vt:lpstr>Template</vt:lpstr>
      <vt:lpstr>Key Drivers</vt:lpstr>
      <vt:lpstr>IS</vt:lpstr>
      <vt:lpstr>BS</vt:lpstr>
      <vt:lpstr>CFS</vt:lpstr>
      <vt:lpstr>Consolidated Statements of Oper</vt:lpstr>
      <vt:lpstr>Consolidated Balance Sheets</vt:lpstr>
      <vt:lpstr>Consolidated Statements of Cash</vt:lpstr>
      <vt:lpstr>days</vt:lpstr>
      <vt:lpstr>limit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KapGen-Rahul</dc:creator>
  <cp:lastModifiedBy>Karan Sharma, CFA</cp:lastModifiedBy>
  <dcterms:created xsi:type="dcterms:W3CDTF">2020-07-13T12:30:45Z</dcterms:created>
  <dcterms:modified xsi:type="dcterms:W3CDTF">2024-02-14T22:21:08Z</dcterms:modified>
</cp:coreProperties>
</file>