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arl\Documents\Training\"/>
    </mc:Choice>
  </mc:AlternateContent>
  <xr:revisionPtr revIDLastSave="0" documentId="13_ncr:1_{AC89F2C5-7748-4BF0-8380-AACD7E4EEC62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Calculation Examples" sheetId="1" r:id="rId1"/>
    <sheet name="Attribution" sheetId="2" r:id="rId2"/>
    <sheet name="Performance Evaulation" sheetId="35" r:id="rId3"/>
    <sheet name="Off-benchmark" sheetId="55" r:id="rId4"/>
    <sheet name="Security Level" sheetId="32" r:id="rId5"/>
    <sheet name="Performance Evaluation Answers" sheetId="41" state="hidden" r:id="rId6"/>
  </sheets>
  <definedNames>
    <definedName name="_xlnm.Print_Area" localSheetId="5">'Performance Evaluation Answers'!$C$4:$V$24</definedName>
    <definedName name="_xlnm.Print_Titles">#N/A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55" l="1"/>
  <c r="N9" i="55"/>
  <c r="O9" i="55"/>
  <c r="M11" i="55"/>
  <c r="N11" i="55"/>
  <c r="N18" i="55" s="1"/>
  <c r="G18" i="55" s="1"/>
  <c r="O11" i="55"/>
  <c r="M13" i="55"/>
  <c r="N13" i="55"/>
  <c r="O13" i="55"/>
  <c r="M15" i="55"/>
  <c r="N15" i="55"/>
  <c r="O15" i="55"/>
  <c r="C18" i="55"/>
  <c r="D18" i="55"/>
  <c r="M42" i="55"/>
  <c r="N42" i="55"/>
  <c r="O42" i="55"/>
  <c r="M44" i="55"/>
  <c r="N44" i="55"/>
  <c r="O44" i="55"/>
  <c r="M46" i="55"/>
  <c r="N46" i="55"/>
  <c r="O46" i="55"/>
  <c r="M48" i="55"/>
  <c r="N48" i="55"/>
  <c r="O48" i="55"/>
  <c r="C51" i="55"/>
  <c r="D51" i="55"/>
  <c r="M76" i="55"/>
  <c r="N76" i="55"/>
  <c r="O76" i="55"/>
  <c r="M78" i="55"/>
  <c r="N78" i="55"/>
  <c r="O78" i="55"/>
  <c r="M80" i="55"/>
  <c r="N80" i="55"/>
  <c r="O80" i="55"/>
  <c r="M82" i="55"/>
  <c r="N82" i="55"/>
  <c r="O82" i="55"/>
  <c r="C85" i="55"/>
  <c r="D85" i="55"/>
  <c r="O51" i="55" l="1"/>
  <c r="I42" i="55" s="1"/>
  <c r="M51" i="55"/>
  <c r="F51" i="55" s="1"/>
  <c r="O85" i="55"/>
  <c r="N85" i="55"/>
  <c r="G85" i="55" s="1"/>
  <c r="J80" i="55" s="1"/>
  <c r="N51" i="55"/>
  <c r="G51" i="55" s="1"/>
  <c r="M18" i="55"/>
  <c r="F18" i="55" s="1"/>
  <c r="M85" i="55"/>
  <c r="F85" i="55" s="1"/>
  <c r="K88" i="55" s="1"/>
  <c r="O18" i="55"/>
  <c r="I78" i="55"/>
  <c r="I82" i="55"/>
  <c r="I76" i="55"/>
  <c r="I80" i="55"/>
  <c r="J9" i="55"/>
  <c r="J13" i="55"/>
  <c r="J11" i="55"/>
  <c r="J15" i="55"/>
  <c r="J76" i="55"/>
  <c r="K54" i="55"/>
  <c r="M56" i="55"/>
  <c r="J44" i="55"/>
  <c r="J48" i="55"/>
  <c r="J42" i="55"/>
  <c r="J46" i="55"/>
  <c r="I11" i="55"/>
  <c r="I15" i="55"/>
  <c r="M24" i="55"/>
  <c r="I9" i="55"/>
  <c r="I13" i="55"/>
  <c r="K21" i="55"/>
  <c r="M23" i="55"/>
  <c r="M57" i="55"/>
  <c r="I48" i="55"/>
  <c r="I44" i="55"/>
  <c r="I46" i="55"/>
  <c r="J82" i="55" l="1"/>
  <c r="M90" i="55"/>
  <c r="M91" i="55"/>
  <c r="I51" i="55"/>
  <c r="K56" i="55" s="1"/>
  <c r="J78" i="55"/>
  <c r="I18" i="55"/>
  <c r="K23" i="55" s="1"/>
  <c r="I85" i="55"/>
  <c r="K90" i="55" s="1"/>
  <c r="J51" i="55"/>
  <c r="K57" i="55" s="1"/>
  <c r="K59" i="55" s="1"/>
  <c r="J85" i="55"/>
  <c r="K91" i="55" s="1"/>
  <c r="K93" i="55" s="1"/>
  <c r="J18" i="55"/>
  <c r="K24" i="55" s="1"/>
  <c r="K26" i="55" s="1"/>
  <c r="G12" i="41" l="1"/>
  <c r="J12" i="41" s="1"/>
  <c r="K12" i="41" s="1"/>
  <c r="N12" i="41"/>
  <c r="T12" i="41"/>
  <c r="P12" i="41" s="1"/>
  <c r="Y12" i="41"/>
  <c r="G14" i="41"/>
  <c r="J14" i="41" s="1"/>
  <c r="N14" i="41"/>
  <c r="T14" i="41"/>
  <c r="P14" i="41" s="1"/>
  <c r="Y14" i="41"/>
  <c r="G16" i="41"/>
  <c r="J16" i="41" s="1"/>
  <c r="K16" i="41" s="1"/>
  <c r="N16" i="41"/>
  <c r="T16" i="41"/>
  <c r="P16" i="41" s="1"/>
  <c r="Y16" i="41"/>
  <c r="G18" i="41"/>
  <c r="N18" i="41"/>
  <c r="T18" i="41"/>
  <c r="P18" i="41" s="1"/>
  <c r="Y18" i="41"/>
  <c r="G20" i="41"/>
  <c r="J20" i="41" s="1"/>
  <c r="K20" i="41" s="1"/>
  <c r="N20" i="41"/>
  <c r="T20" i="41"/>
  <c r="P20" i="41" s="1"/>
  <c r="Y20" i="41"/>
  <c r="G23" i="41"/>
  <c r="M9" i="32"/>
  <c r="N9" i="32"/>
  <c r="O9" i="32"/>
  <c r="M10" i="32"/>
  <c r="N10" i="32"/>
  <c r="O10" i="32"/>
  <c r="M11" i="32"/>
  <c r="N11" i="32"/>
  <c r="O11" i="32"/>
  <c r="M12" i="32"/>
  <c r="N12" i="32"/>
  <c r="O12" i="32"/>
  <c r="M13" i="32"/>
  <c r="N13" i="32"/>
  <c r="O13" i="32"/>
  <c r="C16" i="32"/>
  <c r="D16" i="32"/>
  <c r="N104" i="2"/>
  <c r="N106" i="2"/>
  <c r="N108" i="2"/>
  <c r="M104" i="2"/>
  <c r="M106" i="2"/>
  <c r="M108" i="2"/>
  <c r="D111" i="2"/>
  <c r="C111" i="2"/>
  <c r="N72" i="2"/>
  <c r="N74" i="2"/>
  <c r="N76" i="2"/>
  <c r="M72" i="2"/>
  <c r="M74" i="2"/>
  <c r="M76" i="2"/>
  <c r="D79" i="2"/>
  <c r="C79" i="2"/>
  <c r="N40" i="2"/>
  <c r="N42" i="2"/>
  <c r="N44" i="2"/>
  <c r="M40" i="2"/>
  <c r="M42" i="2"/>
  <c r="M44" i="2"/>
  <c r="D47" i="2"/>
  <c r="C47" i="2"/>
  <c r="N9" i="2"/>
  <c r="N11" i="2"/>
  <c r="N13" i="2"/>
  <c r="M9" i="2"/>
  <c r="M11" i="2"/>
  <c r="M13" i="2"/>
  <c r="D16" i="2"/>
  <c r="C16" i="2"/>
  <c r="O9" i="2"/>
  <c r="O11" i="2"/>
  <c r="O13" i="2"/>
  <c r="O40" i="2"/>
  <c r="O42" i="2"/>
  <c r="O44" i="2"/>
  <c r="O72" i="2"/>
  <c r="O74" i="2"/>
  <c r="O76" i="2"/>
  <c r="O104" i="2"/>
  <c r="O106" i="2"/>
  <c r="O108" i="2"/>
  <c r="AF13" i="2"/>
  <c r="AE13" i="2"/>
  <c r="AC13" i="2"/>
  <c r="AB13" i="2"/>
  <c r="AF11" i="2"/>
  <c r="AE11" i="2"/>
  <c r="AC11" i="2"/>
  <c r="AB11" i="2"/>
  <c r="AF9" i="2"/>
  <c r="AE9" i="2"/>
  <c r="AC9" i="2"/>
  <c r="AB9" i="2"/>
  <c r="O16" i="32" l="1"/>
  <c r="I9" i="32" s="1"/>
  <c r="N47" i="2"/>
  <c r="G47" i="2" s="1"/>
  <c r="J40" i="2" s="1"/>
  <c r="N111" i="2"/>
  <c r="G111" i="2" s="1"/>
  <c r="J104" i="2" s="1"/>
  <c r="Q12" i="41"/>
  <c r="I12" i="32"/>
  <c r="J42" i="2"/>
  <c r="J44" i="2"/>
  <c r="N16" i="2"/>
  <c r="G16" i="2" s="1"/>
  <c r="M16" i="32"/>
  <c r="F16" i="32" s="1"/>
  <c r="J106" i="2"/>
  <c r="J108" i="2"/>
  <c r="N79" i="2"/>
  <c r="G79" i="2" s="1"/>
  <c r="L20" i="41"/>
  <c r="Z18" i="41"/>
  <c r="L12" i="41"/>
  <c r="H18" i="41"/>
  <c r="L16" i="41"/>
  <c r="O18" i="41"/>
  <c r="J18" i="41"/>
  <c r="H14" i="41"/>
  <c r="O14" i="41" s="1"/>
  <c r="M21" i="32"/>
  <c r="I13" i="32"/>
  <c r="O111" i="2"/>
  <c r="O47" i="2"/>
  <c r="O79" i="2"/>
  <c r="O16" i="2"/>
  <c r="M16" i="2"/>
  <c r="F16" i="2" s="1"/>
  <c r="M47" i="2"/>
  <c r="F47" i="2" s="1"/>
  <c r="M79" i="2"/>
  <c r="F79" i="2" s="1"/>
  <c r="M111" i="2"/>
  <c r="F111" i="2" s="1"/>
  <c r="N16" i="32"/>
  <c r="G16" i="32" s="1"/>
  <c r="K19" i="32" s="1"/>
  <c r="W16" i="41"/>
  <c r="X16" i="41" s="1"/>
  <c r="R16" i="41"/>
  <c r="V16" i="41"/>
  <c r="Z16" i="41"/>
  <c r="V14" i="41"/>
  <c r="W14" i="41"/>
  <c r="X14" i="41" s="1"/>
  <c r="U12" i="41"/>
  <c r="W20" i="41"/>
  <c r="X20" i="41" s="1"/>
  <c r="R20" i="41"/>
  <c r="V20" i="41"/>
  <c r="Z20" i="41"/>
  <c r="V18" i="41"/>
  <c r="W18" i="41"/>
  <c r="X18" i="41" s="1"/>
  <c r="W12" i="41"/>
  <c r="X12" i="41" s="1"/>
  <c r="R12" i="41"/>
  <c r="V12" i="41"/>
  <c r="Z12" i="41"/>
  <c r="Z14" i="41"/>
  <c r="H20" i="41"/>
  <c r="O20" i="41" s="1"/>
  <c r="Q18" i="41"/>
  <c r="H16" i="41"/>
  <c r="O16" i="41" s="1"/>
  <c r="Q14" i="41"/>
  <c r="H12" i="41"/>
  <c r="O12" i="41" s="1"/>
  <c r="J23" i="41"/>
  <c r="K23" i="41" s="1"/>
  <c r="Q20" i="41"/>
  <c r="R18" i="41"/>
  <c r="K18" i="41"/>
  <c r="L18" i="41" s="1"/>
  <c r="Q16" i="41"/>
  <c r="R14" i="41"/>
  <c r="K14" i="41"/>
  <c r="L14" i="41" s="1"/>
  <c r="J47" i="2" l="1"/>
  <c r="K53" i="2" s="1"/>
  <c r="AA12" i="41"/>
  <c r="I11" i="32"/>
  <c r="I10" i="32"/>
  <c r="J111" i="2"/>
  <c r="K117" i="2" s="1"/>
  <c r="J74" i="2"/>
  <c r="J76" i="2"/>
  <c r="J72" i="2"/>
  <c r="J11" i="2"/>
  <c r="AF16" i="2"/>
  <c r="J13" i="2"/>
  <c r="AI13" i="2" s="1"/>
  <c r="J9" i="2"/>
  <c r="U16" i="41"/>
  <c r="AA16" i="41"/>
  <c r="K82" i="2"/>
  <c r="M84" i="2"/>
  <c r="AE16" i="2"/>
  <c r="AJ19" i="2" s="1"/>
  <c r="K19" i="2"/>
  <c r="M21" i="2"/>
  <c r="I11" i="2"/>
  <c r="I13" i="2"/>
  <c r="I9" i="2"/>
  <c r="M22" i="2"/>
  <c r="I42" i="2"/>
  <c r="I40" i="2"/>
  <c r="I44" i="2"/>
  <c r="M53" i="2"/>
  <c r="I16" i="32"/>
  <c r="K21" i="32" s="1"/>
  <c r="U20" i="41"/>
  <c r="AA20" i="41"/>
  <c r="U14" i="41"/>
  <c r="AA14" i="41"/>
  <c r="U18" i="41"/>
  <c r="AA18" i="41"/>
  <c r="J10" i="32"/>
  <c r="J12" i="32"/>
  <c r="J9" i="32"/>
  <c r="J11" i="32"/>
  <c r="J13" i="32"/>
  <c r="K114" i="2"/>
  <c r="M116" i="2"/>
  <c r="K50" i="2"/>
  <c r="M52" i="2"/>
  <c r="I74" i="2"/>
  <c r="I76" i="2"/>
  <c r="M85" i="2"/>
  <c r="I72" i="2"/>
  <c r="I106" i="2"/>
  <c r="M117" i="2"/>
  <c r="I104" i="2"/>
  <c r="I108" i="2"/>
  <c r="M22" i="32"/>
  <c r="AI11" i="2" l="1"/>
  <c r="J79" i="2"/>
  <c r="K85" i="2" s="1"/>
  <c r="J16" i="2"/>
  <c r="AI9" i="2"/>
  <c r="I47" i="2"/>
  <c r="K52" i="2" s="1"/>
  <c r="K55" i="2" s="1"/>
  <c r="I111" i="2"/>
  <c r="K116" i="2" s="1"/>
  <c r="I79" i="2"/>
  <c r="K84" i="2" s="1"/>
  <c r="K87" i="2" s="1"/>
  <c r="J16" i="32"/>
  <c r="K22" i="32" s="1"/>
  <c r="K24" i="32" s="1"/>
  <c r="AH13" i="2"/>
  <c r="I16" i="2"/>
  <c r="AH9" i="2"/>
  <c r="K119" i="2"/>
  <c r="AH11" i="2"/>
  <c r="K22" i="2" l="1"/>
  <c r="AI16" i="2"/>
  <c r="AJ22" i="2" s="1"/>
  <c r="K21" i="2"/>
  <c r="AH16" i="2"/>
  <c r="AJ21" i="2" s="1"/>
  <c r="AJ24" i="2" s="1"/>
  <c r="K24" i="2" l="1"/>
</calcChain>
</file>

<file path=xl/sharedStrings.xml><?xml version="1.0" encoding="utf-8"?>
<sst xmlns="http://schemas.openxmlformats.org/spreadsheetml/2006/main" count="565" uniqueCount="111">
  <si>
    <t>Attribution Worked Example</t>
  </si>
  <si>
    <t xml:space="preserve">Portfolio A </t>
  </si>
  <si>
    <t xml:space="preserve">          Local Return</t>
  </si>
  <si>
    <t xml:space="preserve">      Attribution</t>
  </si>
  <si>
    <t>Local</t>
  </si>
  <si>
    <t>Semi-</t>
  </si>
  <si>
    <t>Portfolio</t>
  </si>
  <si>
    <t>Benchmark</t>
  </si>
  <si>
    <t xml:space="preserve"> </t>
  </si>
  <si>
    <t>Return</t>
  </si>
  <si>
    <t>Index</t>
  </si>
  <si>
    <t>Notional</t>
  </si>
  <si>
    <t>1st Quarter</t>
  </si>
  <si>
    <t>Weight</t>
  </si>
  <si>
    <t>Stock</t>
  </si>
  <si>
    <t>Country</t>
  </si>
  <si>
    <t>Check</t>
  </si>
  <si>
    <t>12 Months</t>
  </si>
  <si>
    <t>UK Equities</t>
  </si>
  <si>
    <t>Japanese Equities</t>
  </si>
  <si>
    <t>US Equities</t>
  </si>
  <si>
    <t>Total</t>
  </si>
  <si>
    <t>Excess Return</t>
  </si>
  <si>
    <t>Other</t>
  </si>
  <si>
    <t>2nd Quarter</t>
  </si>
  <si>
    <t>3rd Quarter</t>
  </si>
  <si>
    <t>4th Quarter</t>
  </si>
  <si>
    <t>Risk Measures Examples</t>
  </si>
  <si>
    <t xml:space="preserve">         Annual Returns</t>
  </si>
  <si>
    <t>Annualised</t>
  </si>
  <si>
    <t xml:space="preserve">Annualised </t>
  </si>
  <si>
    <t>Sharpe</t>
  </si>
  <si>
    <r>
      <t>M</t>
    </r>
    <r>
      <rPr>
        <b/>
        <vertAlign val="superscript"/>
        <sz val="10"/>
        <rFont val="Arial"/>
        <family val="2"/>
      </rPr>
      <t>2</t>
    </r>
  </si>
  <si>
    <t>Monthly</t>
  </si>
  <si>
    <t>Information</t>
  </si>
  <si>
    <t>b</t>
  </si>
  <si>
    <t>a</t>
  </si>
  <si>
    <t>Treynor</t>
  </si>
  <si>
    <t>Quarterly</t>
  </si>
  <si>
    <t>Appraisal</t>
  </si>
  <si>
    <t>Excess</t>
  </si>
  <si>
    <t>Ratio</t>
  </si>
  <si>
    <t>Adjusted</t>
  </si>
  <si>
    <t>Tracking</t>
  </si>
  <si>
    <t>Specfic</t>
  </si>
  <si>
    <t>Specific</t>
  </si>
  <si>
    <t>Systematic</t>
  </si>
  <si>
    <t>Period 1</t>
  </si>
  <si>
    <t>Period 2</t>
  </si>
  <si>
    <t>Period 3</t>
  </si>
  <si>
    <t>(RFR=3%)</t>
  </si>
  <si>
    <t>to Market</t>
  </si>
  <si>
    <t>Error</t>
  </si>
  <si>
    <t>Risk</t>
  </si>
  <si>
    <t>Portfolio A</t>
  </si>
  <si>
    <t>Portfolio B</t>
  </si>
  <si>
    <t>Portfolio C</t>
  </si>
  <si>
    <t xml:space="preserve">  </t>
  </si>
  <si>
    <t>Portfolio D</t>
  </si>
  <si>
    <t>Portfolio E</t>
  </si>
  <si>
    <t>n/a</t>
  </si>
  <si>
    <t>MSCI EMF $</t>
  </si>
  <si>
    <t>January</t>
  </si>
  <si>
    <t>Date</t>
  </si>
  <si>
    <t>Fund Valuation</t>
  </si>
  <si>
    <t>US$</t>
  </si>
  <si>
    <t>Cashflow</t>
  </si>
  <si>
    <t xml:space="preserve">Fund Valuation </t>
  </si>
  <si>
    <t>Calculate:</t>
  </si>
  <si>
    <t>iii) True Time Weighted Return</t>
  </si>
  <si>
    <t>Values</t>
  </si>
  <si>
    <t>Global Emerging Markets Equity Fund ~ Performance Calculation Examples</t>
  </si>
  <si>
    <t xml:space="preserve">ii) Modified Dietz Assume Cashflow </t>
  </si>
  <si>
    <t>i) Simple Dietz</t>
  </si>
  <si>
    <t>Timing</t>
  </si>
  <si>
    <t xml:space="preserve">Allocation </t>
  </si>
  <si>
    <t>Allocation</t>
  </si>
  <si>
    <t>Risk-adjusted</t>
  </si>
  <si>
    <t>31/12/97 to 14/01/98</t>
  </si>
  <si>
    <t>14/01/98 to 31/01/98</t>
  </si>
  <si>
    <t>Correlation</t>
  </si>
  <si>
    <t xml:space="preserve">Diversification </t>
  </si>
  <si>
    <t>Net selectivity</t>
  </si>
  <si>
    <t xml:space="preserve">Equivalent </t>
  </si>
  <si>
    <t>to Total Risk</t>
  </si>
  <si>
    <r>
      <t>R</t>
    </r>
    <r>
      <rPr>
        <b/>
        <vertAlign val="superscript"/>
        <sz val="10"/>
        <rFont val="Arial"/>
        <family val="2"/>
      </rPr>
      <t>2</t>
    </r>
  </si>
  <si>
    <r>
      <t xml:space="preserve">Fama </t>
    </r>
    <r>
      <rPr>
        <b/>
        <sz val="10"/>
        <rFont val="Symbol"/>
        <family val="1"/>
        <charset val="2"/>
      </rPr>
      <t>b</t>
    </r>
  </si>
  <si>
    <r>
      <t xml:space="preserve"> risk - M</t>
    </r>
    <r>
      <rPr>
        <vertAlign val="superscript"/>
        <sz val="10"/>
        <rFont val="Arial"/>
        <family val="2"/>
      </rPr>
      <t>2</t>
    </r>
  </si>
  <si>
    <t xml:space="preserve">Risk </t>
  </si>
  <si>
    <t xml:space="preserve">adjusted </t>
  </si>
  <si>
    <t>excess</t>
  </si>
  <si>
    <t>return</t>
  </si>
  <si>
    <t>Selection</t>
  </si>
  <si>
    <t>a) End of Day</t>
  </si>
  <si>
    <t>b) Start of Day</t>
  </si>
  <si>
    <t>Portfolio G</t>
  </si>
  <si>
    <t>Transaction</t>
  </si>
  <si>
    <t>Allianz</t>
  </si>
  <si>
    <t>Marconi</t>
  </si>
  <si>
    <t>Vodafone</t>
  </si>
  <si>
    <t>AOL Time Warner</t>
  </si>
  <si>
    <t>Microsoft</t>
  </si>
  <si>
    <t>Variability</t>
  </si>
  <si>
    <r>
      <t>(</t>
    </r>
    <r>
      <rPr>
        <b/>
        <sz val="12"/>
        <rFont val="Symbol"/>
        <family val="1"/>
        <charset val="2"/>
      </rPr>
      <t>s)</t>
    </r>
  </si>
  <si>
    <t>(Risk)</t>
  </si>
  <si>
    <t>Emerging Markets</t>
  </si>
  <si>
    <t>&amp; Allocation</t>
  </si>
  <si>
    <t>only</t>
  </si>
  <si>
    <t>Off- Benchmark Attribution</t>
  </si>
  <si>
    <t>Attribution Worked Example - Security Level</t>
  </si>
  <si>
    <t xml:space="preserve">Valuation immediately before cashflow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</si>
</sst>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vertAlign val="superscript"/>
      <sz val="10"/>
      <name val="Arial"/>
      <family val="2"/>
    </font>
    <font>
      <b/>
      <sz val="12"/>
      <name val="Symbol"/>
      <family val="1"/>
      <charset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Symbol"/>
      <family val="1"/>
      <charset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0" fontId="1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10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3" borderId="0" xfId="0" applyFill="1"/>
    <xf numFmtId="2" fontId="0" fillId="3" borderId="0" xfId="0" applyNumberFormat="1" applyFill="1"/>
    <xf numFmtId="10" fontId="0" fillId="3" borderId="0" xfId="0" applyNumberFormat="1" applyFill="1"/>
    <xf numFmtId="0" fontId="0" fillId="4" borderId="0" xfId="0" applyFill="1"/>
    <xf numFmtId="165" fontId="0" fillId="4" borderId="0" xfId="0" applyNumberFormat="1" applyFill="1"/>
    <xf numFmtId="0" fontId="3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0" xfId="0" applyFill="1"/>
    <xf numFmtId="0" fontId="0" fillId="5" borderId="3" xfId="0" applyFill="1" applyBorder="1"/>
    <xf numFmtId="164" fontId="0" fillId="5" borderId="0" xfId="0" applyNumberFormat="1" applyFill="1"/>
    <xf numFmtId="165" fontId="0" fillId="5" borderId="0" xfId="0" applyNumberFormat="1" applyFill="1"/>
    <xf numFmtId="164" fontId="4" fillId="5" borderId="4" xfId="0" applyNumberFormat="1" applyFont="1" applyFill="1" applyBorder="1"/>
    <xf numFmtId="0" fontId="4" fillId="5" borderId="4" xfId="0" applyFont="1" applyFill="1" applyBorder="1"/>
    <xf numFmtId="0" fontId="5" fillId="5" borderId="5" xfId="0" applyFont="1" applyFill="1" applyBorder="1"/>
    <xf numFmtId="0" fontId="0" fillId="5" borderId="6" xfId="0" applyFill="1" applyBorder="1"/>
    <xf numFmtId="0" fontId="4" fillId="5" borderId="7" xfId="0" applyFont="1" applyFill="1" applyBorder="1"/>
    <xf numFmtId="0" fontId="0" fillId="0" borderId="8" xfId="0" applyBorder="1"/>
    <xf numFmtId="0" fontId="0" fillId="2" borderId="1" xfId="0" applyFill="1" applyBorder="1"/>
    <xf numFmtId="0" fontId="0" fillId="0" borderId="2" xfId="0" applyBorder="1"/>
    <xf numFmtId="0" fontId="4" fillId="0" borderId="9" xfId="0" applyFont="1" applyBorder="1"/>
    <xf numFmtId="0" fontId="0" fillId="2" borderId="8" xfId="0" applyFill="1" applyBorder="1"/>
    <xf numFmtId="0" fontId="0" fillId="2" borderId="2" xfId="0" applyFill="1" applyBorder="1"/>
    <xf numFmtId="10" fontId="0" fillId="2" borderId="2" xfId="0" applyNumberFormat="1" applyFill="1" applyBorder="1"/>
    <xf numFmtId="10" fontId="4" fillId="2" borderId="9" xfId="0" applyNumberFormat="1" applyFont="1" applyFill="1" applyBorder="1"/>
    <xf numFmtId="0" fontId="0" fillId="5" borderId="8" xfId="0" applyFill="1" applyBorder="1"/>
    <xf numFmtId="165" fontId="0" fillId="5" borderId="2" xfId="0" applyNumberFormat="1" applyFill="1" applyBorder="1"/>
    <xf numFmtId="0" fontId="0" fillId="5" borderId="4" xfId="0" applyFill="1" applyBorder="1"/>
    <xf numFmtId="0" fontId="0" fillId="5" borderId="9" xfId="0" applyFill="1" applyBorder="1"/>
    <xf numFmtId="0" fontId="0" fillId="0" borderId="9" xfId="0" applyBorder="1"/>
    <xf numFmtId="0" fontId="0" fillId="2" borderId="9" xfId="0" applyFill="1" applyBorder="1"/>
    <xf numFmtId="0" fontId="0" fillId="2" borderId="4" xfId="0" applyFill="1" applyBorder="1"/>
    <xf numFmtId="0" fontId="5" fillId="2" borderId="8" xfId="0" applyFont="1" applyFill="1" applyBorder="1"/>
    <xf numFmtId="0" fontId="6" fillId="2" borderId="1" xfId="0" applyFont="1" applyFill="1" applyBorder="1"/>
    <xf numFmtId="10" fontId="5" fillId="2" borderId="10" xfId="0" applyNumberFormat="1" applyFont="1" applyFill="1" applyBorder="1"/>
    <xf numFmtId="0" fontId="4" fillId="2" borderId="3" xfId="0" applyFont="1" applyFill="1" applyBorder="1"/>
    <xf numFmtId="10" fontId="4" fillId="2" borderId="3" xfId="0" applyNumberFormat="1" applyFont="1" applyFill="1" applyBorder="1"/>
    <xf numFmtId="10" fontId="0" fillId="2" borderId="11" xfId="0" applyNumberFormat="1" applyFill="1" applyBorder="1"/>
    <xf numFmtId="0" fontId="5" fillId="2" borderId="5" xfId="0" applyFont="1" applyFill="1" applyBorder="1"/>
    <xf numFmtId="0" fontId="0" fillId="2" borderId="10" xfId="0" applyFill="1" applyBorder="1"/>
    <xf numFmtId="0" fontId="0" fillId="2" borderId="6" xfId="0" applyFill="1" applyBorder="1"/>
    <xf numFmtId="0" fontId="0" fillId="2" borderId="3" xfId="0" applyFill="1" applyBorder="1"/>
    <xf numFmtId="0" fontId="4" fillId="2" borderId="7" xfId="0" applyFont="1" applyFill="1" applyBorder="1"/>
    <xf numFmtId="164" fontId="0" fillId="2" borderId="0" xfId="0" applyNumberFormat="1" applyFill="1"/>
    <xf numFmtId="165" fontId="0" fillId="2" borderId="2" xfId="0" applyNumberFormat="1" applyFill="1" applyBorder="1"/>
    <xf numFmtId="165" fontId="0" fillId="2" borderId="0" xfId="0" applyNumberFormat="1" applyFill="1"/>
    <xf numFmtId="164" fontId="4" fillId="2" borderId="4" xfId="0" applyNumberFormat="1" applyFont="1" applyFill="1" applyBorder="1"/>
    <xf numFmtId="0" fontId="4" fillId="2" borderId="4" xfId="0" applyFont="1" applyFill="1" applyBorder="1"/>
    <xf numFmtId="165" fontId="0" fillId="2" borderId="9" xfId="0" applyNumberFormat="1" applyFill="1" applyBorder="1"/>
    <xf numFmtId="165" fontId="0" fillId="2" borderId="4" xfId="0" applyNumberFormat="1" applyFill="1" applyBorder="1"/>
    <xf numFmtId="10" fontId="0" fillId="2" borderId="3" xfId="0" applyNumberFormat="1" applyFill="1" applyBorder="1"/>
    <xf numFmtId="10" fontId="0" fillId="2" borderId="9" xfId="0" applyNumberFormat="1" applyFill="1" applyBorder="1"/>
    <xf numFmtId="0" fontId="5" fillId="2" borderId="10" xfId="0" applyFont="1" applyFill="1" applyBorder="1"/>
    <xf numFmtId="10" fontId="4" fillId="2" borderId="11" xfId="0" applyNumberFormat="1" applyFont="1" applyFill="1" applyBorder="1"/>
    <xf numFmtId="0" fontId="7" fillId="0" borderId="0" xfId="0" applyFont="1"/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11" xfId="0" applyFill="1" applyBorder="1"/>
    <xf numFmtId="0" fontId="0" fillId="6" borderId="8" xfId="0" applyFill="1" applyBorder="1"/>
    <xf numFmtId="0" fontId="0" fillId="6" borderId="10" xfId="0" applyFill="1" applyBorder="1"/>
    <xf numFmtId="0" fontId="0" fillId="5" borderId="5" xfId="0" applyFill="1" applyBorder="1"/>
    <xf numFmtId="0" fontId="0" fillId="6" borderId="1" xfId="0" applyFill="1" applyBorder="1"/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9" xfId="0" applyFill="1" applyBorder="1"/>
    <xf numFmtId="0" fontId="0" fillId="6" borderId="11" xfId="0" applyFill="1" applyBorder="1"/>
    <xf numFmtId="2" fontId="0" fillId="6" borderId="2" xfId="0" applyNumberFormat="1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0" fontId="10" fillId="0" borderId="0" xfId="0" applyFont="1"/>
    <xf numFmtId="0" fontId="11" fillId="0" borderId="0" xfId="0" applyFont="1"/>
    <xf numFmtId="14" fontId="11" fillId="0" borderId="0" xfId="0" applyNumberFormat="1" applyFont="1"/>
    <xf numFmtId="10" fontId="11" fillId="0" borderId="0" xfId="0" applyNumberFormat="1" applyFont="1"/>
    <xf numFmtId="3" fontId="11" fillId="0" borderId="0" xfId="0" applyNumberFormat="1" applyFont="1"/>
    <xf numFmtId="14" fontId="12" fillId="0" borderId="0" xfId="0" applyNumberFormat="1" applyFont="1"/>
    <xf numFmtId="0" fontId="12" fillId="0" borderId="0" xfId="0" applyFont="1"/>
    <xf numFmtId="14" fontId="11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0" fontId="13" fillId="0" borderId="0" xfId="0" applyFont="1"/>
    <xf numFmtId="2" fontId="4" fillId="5" borderId="9" xfId="0" applyNumberFormat="1" applyFont="1" applyFill="1" applyBorder="1"/>
    <xf numFmtId="2" fontId="4" fillId="5" borderId="4" xfId="0" applyNumberFormat="1" applyFont="1" applyFill="1" applyBorder="1"/>
    <xf numFmtId="0" fontId="0" fillId="0" borderId="4" xfId="0" applyBorder="1"/>
    <xf numFmtId="2" fontId="0" fillId="4" borderId="0" xfId="0" applyNumberFormat="1" applyFill="1"/>
    <xf numFmtId="164" fontId="0" fillId="7" borderId="3" xfId="0" applyNumberFormat="1" applyFill="1" applyBorder="1"/>
    <xf numFmtId="0" fontId="0" fillId="7" borderId="0" xfId="0" applyFill="1"/>
    <xf numFmtId="0" fontId="0" fillId="7" borderId="3" xfId="0" applyFill="1" applyBorder="1"/>
    <xf numFmtId="0" fontId="0" fillId="7" borderId="2" xfId="0" applyFill="1" applyBorder="1"/>
    <xf numFmtId="0" fontId="0" fillId="7" borderId="9" xfId="0" applyFill="1" applyBorder="1"/>
    <xf numFmtId="0" fontId="0" fillId="7" borderId="11" xfId="0" applyFill="1" applyBorder="1"/>
    <xf numFmtId="0" fontId="0" fillId="7" borderId="4" xfId="0" applyFill="1" applyBorder="1"/>
    <xf numFmtId="0" fontId="4" fillId="3" borderId="1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/>
    </xf>
    <xf numFmtId="2" fontId="0" fillId="7" borderId="2" xfId="0" applyNumberFormat="1" applyFill="1" applyBorder="1"/>
    <xf numFmtId="2" fontId="0" fillId="7" borderId="3" xfId="0" applyNumberFormat="1" applyFill="1" applyBorder="1"/>
    <xf numFmtId="164" fontId="0" fillId="7" borderId="0" xfId="0" applyNumberFormat="1" applyFill="1"/>
    <xf numFmtId="0" fontId="15" fillId="3" borderId="10" xfId="0" applyFont="1" applyFill="1" applyBorder="1" applyAlignment="1">
      <alignment horizontal="center"/>
    </xf>
    <xf numFmtId="0" fontId="0" fillId="6" borderId="0" xfId="0" applyFill="1"/>
    <xf numFmtId="0" fontId="15" fillId="3" borderId="4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7" borderId="0" xfId="0" applyNumberFormat="1" applyFill="1"/>
    <xf numFmtId="2" fontId="2" fillId="6" borderId="0" xfId="1" applyNumberFormat="1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9" xfId="0" applyFont="1" applyFill="1" applyBorder="1"/>
    <xf numFmtId="0" fontId="15" fillId="2" borderId="11" xfId="0" applyFont="1" applyFill="1" applyBorder="1"/>
    <xf numFmtId="164" fontId="0" fillId="7" borderId="1" xfId="0" applyNumberFormat="1" applyFill="1" applyBorder="1"/>
    <xf numFmtId="164" fontId="0" fillId="7" borderId="10" xfId="0" applyNumberFormat="1" applyFill="1" applyBorder="1"/>
    <xf numFmtId="164" fontId="0" fillId="7" borderId="4" xfId="0" applyNumberFormat="1" applyFill="1" applyBorder="1"/>
    <xf numFmtId="164" fontId="0" fillId="7" borderId="11" xfId="0" applyNumberFormat="1" applyFill="1" applyBorder="1"/>
    <xf numFmtId="2" fontId="0" fillId="7" borderId="1" xfId="0" applyNumberFormat="1" applyFill="1" applyBorder="1"/>
    <xf numFmtId="2" fontId="0" fillId="7" borderId="4" xfId="0" applyNumberFormat="1" applyFill="1" applyBorder="1"/>
    <xf numFmtId="2" fontId="0" fillId="7" borderId="8" xfId="0" applyNumberFormat="1" applyFill="1" applyBorder="1"/>
    <xf numFmtId="2" fontId="0" fillId="7" borderId="10" xfId="0" applyNumberFormat="1" applyFill="1" applyBorder="1"/>
    <xf numFmtId="2" fontId="0" fillId="7" borderId="9" xfId="0" applyNumberFormat="1" applyFill="1" applyBorder="1"/>
    <xf numFmtId="2" fontId="0" fillId="7" borderId="11" xfId="0" applyNumberFormat="1" applyFill="1" applyBorder="1"/>
    <xf numFmtId="0" fontId="15" fillId="0" borderId="0" xfId="2"/>
    <xf numFmtId="10" fontId="15" fillId="2" borderId="11" xfId="2" applyNumberFormat="1" applyFill="1" applyBorder="1"/>
    <xf numFmtId="0" fontId="15" fillId="2" borderId="4" xfId="2" applyFill="1" applyBorder="1"/>
    <xf numFmtId="0" fontId="15" fillId="2" borderId="9" xfId="2" applyFill="1" applyBorder="1"/>
    <xf numFmtId="10" fontId="4" fillId="2" borderId="3" xfId="2" applyNumberFormat="1" applyFont="1" applyFill="1" applyBorder="1"/>
    <xf numFmtId="0" fontId="15" fillId="2" borderId="0" xfId="2" applyFill="1"/>
    <xf numFmtId="0" fontId="15" fillId="2" borderId="2" xfId="2" applyFill="1" applyBorder="1"/>
    <xf numFmtId="10" fontId="15" fillId="3" borderId="0" xfId="2" applyNumberFormat="1" applyFill="1"/>
    <xf numFmtId="0" fontId="4" fillId="2" borderId="3" xfId="2" applyFont="1" applyFill="1" applyBorder="1"/>
    <xf numFmtId="10" fontId="5" fillId="2" borderId="10" xfId="2" applyNumberFormat="1" applyFont="1" applyFill="1" applyBorder="1"/>
    <xf numFmtId="0" fontId="6" fillId="2" borderId="1" xfId="2" applyFont="1" applyFill="1" applyBorder="1"/>
    <xf numFmtId="0" fontId="5" fillId="2" borderId="8" xfId="2" applyFont="1" applyFill="1" applyBorder="1"/>
    <xf numFmtId="10" fontId="15" fillId="0" borderId="0" xfId="2" applyNumberFormat="1"/>
    <xf numFmtId="165" fontId="15" fillId="0" borderId="0" xfId="2" applyNumberFormat="1"/>
    <xf numFmtId="165" fontId="15" fillId="4" borderId="0" xfId="2" applyNumberFormat="1" applyFill="1"/>
    <xf numFmtId="2" fontId="15" fillId="3" borderId="0" xfId="2" applyNumberFormat="1" applyFill="1"/>
    <xf numFmtId="10" fontId="4" fillId="2" borderId="11" xfId="2" applyNumberFormat="1" applyFont="1" applyFill="1" applyBorder="1"/>
    <xf numFmtId="10" fontId="4" fillId="2" borderId="9" xfId="2" applyNumberFormat="1" applyFont="1" applyFill="1" applyBorder="1"/>
    <xf numFmtId="0" fontId="4" fillId="0" borderId="9" xfId="2" applyFont="1" applyBorder="1"/>
    <xf numFmtId="2" fontId="4" fillId="5" borderId="4" xfId="2" applyNumberFormat="1" applyFont="1" applyFill="1" applyBorder="1"/>
    <xf numFmtId="2" fontId="4" fillId="5" borderId="9" xfId="2" applyNumberFormat="1" applyFont="1" applyFill="1" applyBorder="1"/>
    <xf numFmtId="0" fontId="4" fillId="5" borderId="4" xfId="2" applyFont="1" applyFill="1" applyBorder="1"/>
    <xf numFmtId="164" fontId="4" fillId="5" borderId="4" xfId="2" applyNumberFormat="1" applyFont="1" applyFill="1" applyBorder="1"/>
    <xf numFmtId="0" fontId="4" fillId="5" borderId="7" xfId="2" applyFont="1" applyFill="1" applyBorder="1"/>
    <xf numFmtId="0" fontId="15" fillId="4" borderId="0" xfId="2" applyFill="1"/>
    <xf numFmtId="0" fontId="15" fillId="3" borderId="0" xfId="2" applyFill="1"/>
    <xf numFmtId="10" fontId="15" fillId="2" borderId="3" xfId="2" applyNumberFormat="1" applyFill="1" applyBorder="1"/>
    <xf numFmtId="0" fontId="15" fillId="0" borderId="2" xfId="2" applyBorder="1"/>
    <xf numFmtId="0" fontId="15" fillId="5" borderId="0" xfId="2" applyFill="1"/>
    <xf numFmtId="0" fontId="15" fillId="5" borderId="2" xfId="2" applyFill="1" applyBorder="1"/>
    <xf numFmtId="164" fontId="15" fillId="5" borderId="0" xfId="2" applyNumberFormat="1" applyFill="1"/>
    <xf numFmtId="0" fontId="15" fillId="5" borderId="6" xfId="2" applyFill="1" applyBorder="1"/>
    <xf numFmtId="10" fontId="15" fillId="2" borderId="2" xfId="2" applyNumberFormat="1" applyFill="1" applyBorder="1"/>
    <xf numFmtId="165" fontId="15" fillId="5" borderId="0" xfId="2" applyNumberFormat="1" applyFill="1"/>
    <xf numFmtId="165" fontId="15" fillId="5" borderId="2" xfId="2" applyNumberFormat="1" applyFill="1" applyBorder="1"/>
    <xf numFmtId="0" fontId="15" fillId="2" borderId="3" xfId="2" applyFill="1" applyBorder="1"/>
    <xf numFmtId="0" fontId="15" fillId="2" borderId="11" xfId="2" applyFill="1" applyBorder="1"/>
    <xf numFmtId="0" fontId="15" fillId="0" borderId="9" xfId="2" applyBorder="1"/>
    <xf numFmtId="0" fontId="15" fillId="5" borderId="4" xfId="2" applyFill="1" applyBorder="1"/>
    <xf numFmtId="0" fontId="15" fillId="5" borderId="9" xfId="2" applyFill="1" applyBorder="1"/>
    <xf numFmtId="0" fontId="5" fillId="5" borderId="6" xfId="2" applyFont="1" applyFill="1" applyBorder="1"/>
    <xf numFmtId="0" fontId="5" fillId="2" borderId="10" xfId="2" applyFont="1" applyFill="1" applyBorder="1"/>
    <xf numFmtId="0" fontId="15" fillId="0" borderId="8" xfId="2" applyBorder="1"/>
    <xf numFmtId="0" fontId="15" fillId="5" borderId="1" xfId="2" applyFill="1" applyBorder="1"/>
    <xf numFmtId="0" fontId="15" fillId="5" borderId="8" xfId="2" applyFill="1" applyBorder="1"/>
    <xf numFmtId="0" fontId="5" fillId="5" borderId="5" xfId="2" applyFont="1" applyFill="1" applyBorder="1"/>
    <xf numFmtId="0" fontId="3" fillId="0" borderId="0" xfId="2" applyFont="1"/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200025</xdr:colOff>
      <xdr:row>20</xdr:row>
      <xdr:rowOff>142875</xdr:rowOff>
    </xdr:from>
    <xdr:to>
      <xdr:col>27</xdr:col>
      <xdr:colOff>66675</xdr:colOff>
      <xdr:row>30</xdr:row>
      <xdr:rowOff>104775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15125700" y="3552825"/>
          <a:ext cx="1524000" cy="1581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Simple averages. Not used in the calculation of attribution. For illustration only.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Will only add up to 100% when all four quarters are completed. </a:t>
          </a:r>
        </a:p>
      </xdr:txBody>
    </xdr:sp>
    <xdr:clientData/>
  </xdr:twoCellAnchor>
  <xdr:twoCellAnchor>
    <xdr:from>
      <xdr:col>26</xdr:col>
      <xdr:colOff>352425</xdr:colOff>
      <xdr:row>11</xdr:row>
      <xdr:rowOff>66675</xdr:rowOff>
    </xdr:from>
    <xdr:to>
      <xdr:col>28</xdr:col>
      <xdr:colOff>76200</xdr:colOff>
      <xdr:row>19</xdr:row>
      <xdr:rowOff>152400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ShapeType="1"/>
        </xdr:cNvSpPr>
      </xdr:nvSpPr>
      <xdr:spPr bwMode="auto">
        <a:xfrm flipV="1">
          <a:off x="15887700" y="1981200"/>
          <a:ext cx="1381125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428625</xdr:colOff>
      <xdr:row>24</xdr:row>
      <xdr:rowOff>104775</xdr:rowOff>
    </xdr:from>
    <xdr:to>
      <xdr:col>40</xdr:col>
      <xdr:colOff>161925</xdr:colOff>
      <xdr:row>27</xdr:row>
      <xdr:rowOff>66675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22783800" y="4162425"/>
          <a:ext cx="15621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Residual should be zero even for multiple periods</a:t>
          </a:r>
        </a:p>
      </xdr:txBody>
    </xdr:sp>
    <xdr:clientData/>
  </xdr:twoCellAnchor>
  <xdr:twoCellAnchor>
    <xdr:from>
      <xdr:col>36</xdr:col>
      <xdr:colOff>0</xdr:colOff>
      <xdr:row>24</xdr:row>
      <xdr:rowOff>95250</xdr:rowOff>
    </xdr:from>
    <xdr:to>
      <xdr:col>37</xdr:col>
      <xdr:colOff>123825</xdr:colOff>
      <xdr:row>26</xdr:row>
      <xdr:rowOff>66675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21745575" y="4152900"/>
          <a:ext cx="7334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409575</xdr:colOff>
      <xdr:row>5</xdr:row>
      <xdr:rowOff>142875</xdr:rowOff>
    </xdr:from>
    <xdr:to>
      <xdr:col>40</xdr:col>
      <xdr:colOff>161925</xdr:colOff>
      <xdr:row>8</xdr:row>
      <xdr:rowOff>104775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22155150" y="1085850"/>
          <a:ext cx="219075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Individual factors are compounded over time</a:t>
          </a:r>
        </a:p>
      </xdr:txBody>
    </xdr:sp>
    <xdr:clientData/>
  </xdr:twoCellAnchor>
  <xdr:twoCellAnchor>
    <xdr:from>
      <xdr:col>34</xdr:col>
      <xdr:colOff>95250</xdr:colOff>
      <xdr:row>6</xdr:row>
      <xdr:rowOff>85725</xdr:rowOff>
    </xdr:from>
    <xdr:to>
      <xdr:col>36</xdr:col>
      <xdr:colOff>323850</xdr:colOff>
      <xdr:row>9</xdr:row>
      <xdr:rowOff>142875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 flipH="1">
          <a:off x="20621625" y="1190625"/>
          <a:ext cx="14478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40</xdr:col>
      <xdr:colOff>428625</xdr:colOff>
      <xdr:row>17</xdr:row>
      <xdr:rowOff>66675</xdr:rowOff>
    </xdr:from>
    <xdr:ext cx="76200" cy="200025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24612600" y="295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36</xdr:col>
      <xdr:colOff>85725</xdr:colOff>
      <xdr:row>13</xdr:row>
      <xdr:rowOff>152400</xdr:rowOff>
    </xdr:from>
    <xdr:to>
      <xdr:col>39</xdr:col>
      <xdr:colOff>371475</xdr:colOff>
      <xdr:row>17</xdr:row>
      <xdr:rowOff>95250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ChangeArrowheads="1"/>
        </xdr:cNvSpPr>
      </xdr:nvSpPr>
      <xdr:spPr bwMode="auto">
        <a:xfrm>
          <a:off x="21831300" y="2390775"/>
          <a:ext cx="211455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Total stock and country allocations can be compounded without introducing a residual term.</a:t>
          </a:r>
        </a:p>
      </xdr:txBody>
    </xdr:sp>
    <xdr:clientData/>
  </xdr:twoCellAnchor>
  <xdr:twoCellAnchor>
    <xdr:from>
      <xdr:col>35</xdr:col>
      <xdr:colOff>76200</xdr:colOff>
      <xdr:row>15</xdr:row>
      <xdr:rowOff>85725</xdr:rowOff>
    </xdr:from>
    <xdr:to>
      <xdr:col>35</xdr:col>
      <xdr:colOff>542925</xdr:colOff>
      <xdr:row>15</xdr:row>
      <xdr:rowOff>85725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ShapeType="1"/>
        </xdr:cNvSpPr>
      </xdr:nvSpPr>
      <xdr:spPr bwMode="auto">
        <a:xfrm flipH="1">
          <a:off x="21212175" y="26479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47625</xdr:colOff>
      <xdr:row>23</xdr:row>
      <xdr:rowOff>9525</xdr:rowOff>
    </xdr:from>
    <xdr:to>
      <xdr:col>17</xdr:col>
      <xdr:colOff>200025</xdr:colOff>
      <xdr:row>27</xdr:row>
      <xdr:rowOff>104775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>
          <a:spLocks noChangeArrowheads="1"/>
        </xdr:cNvSpPr>
      </xdr:nvSpPr>
      <xdr:spPr bwMode="auto">
        <a:xfrm>
          <a:off x="8267700" y="3905250"/>
          <a:ext cx="1981200" cy="742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Total stock and country returns can be checked by using the total returns for account, benchmark and semi-notional fund only</a:t>
          </a:r>
        </a:p>
      </xdr:txBody>
    </xdr:sp>
    <xdr:clientData/>
  </xdr:twoCellAnchor>
  <xdr:twoCellAnchor>
    <xdr:from>
      <xdr:col>13</xdr:col>
      <xdr:colOff>57150</xdr:colOff>
      <xdr:row>21</xdr:row>
      <xdr:rowOff>57150</xdr:rowOff>
    </xdr:from>
    <xdr:to>
      <xdr:col>13</xdr:col>
      <xdr:colOff>390525</xdr:colOff>
      <xdr:row>24</xdr:row>
      <xdr:rowOff>38100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ShapeType="1"/>
        </xdr:cNvSpPr>
      </xdr:nvSpPr>
      <xdr:spPr bwMode="auto">
        <a:xfrm flipH="1" flipV="1">
          <a:off x="7667625" y="3629025"/>
          <a:ext cx="3333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571500</xdr:colOff>
      <xdr:row>1</xdr:row>
      <xdr:rowOff>200025</xdr:rowOff>
    </xdr:from>
    <xdr:to>
      <xdr:col>18</xdr:col>
      <xdr:colOff>142875</xdr:colOff>
      <xdr:row>6</xdr:row>
      <xdr:rowOff>142875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9401175" y="361950"/>
          <a:ext cx="1400175" cy="88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Notional fund representing an intermediate stage between benchmark and portfolio return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438150</xdr:colOff>
      <xdr:row>3</xdr:row>
      <xdr:rowOff>114300</xdr:rowOff>
    </xdr:from>
    <xdr:to>
      <xdr:col>15</xdr:col>
      <xdr:colOff>523875</xdr:colOff>
      <xdr:row>13</xdr:row>
      <xdr:rowOff>152400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ShapeType="1"/>
        </xdr:cNvSpPr>
      </xdr:nvSpPr>
      <xdr:spPr bwMode="auto">
        <a:xfrm flipH="1">
          <a:off x="8658225" y="695325"/>
          <a:ext cx="695325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19</xdr:row>
      <xdr:rowOff>66675</xdr:rowOff>
    </xdr:from>
    <xdr:ext cx="76200" cy="200025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5240000" y="3143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A26" sqref="A26"/>
    </sheetView>
  </sheetViews>
  <sheetFormatPr defaultRowHeight="12.75" x14ac:dyDescent="0.2"/>
  <cols>
    <col min="1" max="1" width="30.85546875" style="111" bestFit="1" customWidth="1"/>
    <col min="2" max="2" width="31.140625" style="111" customWidth="1"/>
    <col min="3" max="3" width="11.140625" style="111" customWidth="1"/>
    <col min="4" max="4" width="9.5703125" style="111" bestFit="1" customWidth="1"/>
    <col min="5" max="16384" width="9.140625" style="111"/>
  </cols>
  <sheetData>
    <row r="1" spans="1:5" x14ac:dyDescent="0.2">
      <c r="A1" s="111" t="s">
        <v>8</v>
      </c>
    </row>
    <row r="2" spans="1:5" ht="15.75" x14ac:dyDescent="0.25">
      <c r="A2" s="119" t="s">
        <v>71</v>
      </c>
      <c r="B2" s="110"/>
    </row>
    <row r="3" spans="1:5" x14ac:dyDescent="0.2">
      <c r="A3" s="110"/>
      <c r="B3" s="110"/>
    </row>
    <row r="4" spans="1:5" x14ac:dyDescent="0.2">
      <c r="A4" s="116" t="s">
        <v>63</v>
      </c>
      <c r="B4" s="116" t="s">
        <v>70</v>
      </c>
      <c r="C4" s="116" t="s">
        <v>65</v>
      </c>
    </row>
    <row r="5" spans="1:5" x14ac:dyDescent="0.2">
      <c r="A5" s="117">
        <v>35795</v>
      </c>
      <c r="B5" s="111" t="s">
        <v>67</v>
      </c>
      <c r="C5" s="118">
        <v>74180620</v>
      </c>
      <c r="E5" s="114"/>
    </row>
    <row r="6" spans="1:5" x14ac:dyDescent="0.2">
      <c r="A6" s="117">
        <v>35809</v>
      </c>
      <c r="B6" s="111" t="s">
        <v>66</v>
      </c>
      <c r="C6" s="118">
        <v>37136058</v>
      </c>
    </row>
    <row r="7" spans="1:5" x14ac:dyDescent="0.2">
      <c r="A7" s="117">
        <v>35826</v>
      </c>
      <c r="B7" s="111" t="s">
        <v>64</v>
      </c>
      <c r="C7" s="118">
        <v>104410909</v>
      </c>
    </row>
    <row r="8" spans="1:5" x14ac:dyDescent="0.2">
      <c r="A8" s="117">
        <v>35809</v>
      </c>
      <c r="B8" s="111" t="s">
        <v>110</v>
      </c>
      <c r="C8" s="118">
        <v>66014931</v>
      </c>
    </row>
    <row r="9" spans="1:5" x14ac:dyDescent="0.2">
      <c r="A9" s="112"/>
      <c r="D9" s="114"/>
    </row>
    <row r="10" spans="1:5" x14ac:dyDescent="0.2">
      <c r="A10" s="115" t="s">
        <v>10</v>
      </c>
      <c r="B10" s="116" t="s">
        <v>63</v>
      </c>
      <c r="C10" s="116" t="s">
        <v>9</v>
      </c>
      <c r="D10" s="114"/>
    </row>
    <row r="11" spans="1:5" x14ac:dyDescent="0.2">
      <c r="A11" s="111" t="s">
        <v>61</v>
      </c>
      <c r="B11" s="111" t="s">
        <v>62</v>
      </c>
      <c r="C11" s="113">
        <v>-7.9200000000000007E-2</v>
      </c>
    </row>
    <row r="12" spans="1:5" x14ac:dyDescent="0.2">
      <c r="A12" s="111" t="s">
        <v>61</v>
      </c>
      <c r="B12" s="111" t="s">
        <v>78</v>
      </c>
      <c r="C12" s="113">
        <v>-0.10680000000000001</v>
      </c>
    </row>
    <row r="13" spans="1:5" x14ac:dyDescent="0.2">
      <c r="A13" s="111" t="s">
        <v>61</v>
      </c>
      <c r="B13" s="111" t="s">
        <v>79</v>
      </c>
      <c r="C13" s="113">
        <v>3.09E-2</v>
      </c>
    </row>
    <row r="16" spans="1:5" x14ac:dyDescent="0.2">
      <c r="A16" s="116" t="s">
        <v>68</v>
      </c>
    </row>
    <row r="17" spans="1:3" x14ac:dyDescent="0.2">
      <c r="A17" s="111" t="s">
        <v>73</v>
      </c>
    </row>
    <row r="18" spans="1:3" x14ac:dyDescent="0.2">
      <c r="A18" s="111" t="s">
        <v>72</v>
      </c>
      <c r="B18" s="111" t="s">
        <v>93</v>
      </c>
    </row>
    <row r="19" spans="1:3" x14ac:dyDescent="0.2">
      <c r="B19" s="111" t="s">
        <v>94</v>
      </c>
      <c r="C19" s="111" t="s">
        <v>8</v>
      </c>
    </row>
    <row r="20" spans="1:3" x14ac:dyDescent="0.2">
      <c r="A20" s="111" t="s">
        <v>69</v>
      </c>
    </row>
  </sheetData>
  <phoneticPr fontId="0" type="noConversion"/>
  <pageMargins left="0.75" right="0.75" top="1" bottom="1" header="0.5" footer="0.5"/>
  <pageSetup paperSize="9" orientation="portrait" horizont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119"/>
  <sheetViews>
    <sheetView workbookViewId="0">
      <selection activeCell="A2" sqref="A2"/>
    </sheetView>
  </sheetViews>
  <sheetFormatPr defaultRowHeight="12.75" x14ac:dyDescent="0.2"/>
  <cols>
    <col min="2" max="2" width="15.7109375" customWidth="1"/>
    <col min="5" max="5" width="2.7109375" customWidth="1"/>
    <col min="7" max="7" width="10.7109375" customWidth="1"/>
    <col min="8" max="8" width="2.7109375" customWidth="1"/>
    <col min="27" max="27" width="15.7109375" customWidth="1"/>
    <col min="30" max="30" width="2.7109375" customWidth="1"/>
    <col min="32" max="32" width="10.7109375" customWidth="1"/>
  </cols>
  <sheetData>
    <row r="2" spans="2:35" ht="20.25" x14ac:dyDescent="0.3">
      <c r="C2" s="9" t="s">
        <v>0</v>
      </c>
    </row>
    <row r="4" spans="2:35" ht="15.75" x14ac:dyDescent="0.25">
      <c r="B4" s="18" t="s">
        <v>1</v>
      </c>
      <c r="C4" s="10"/>
      <c r="D4" s="10"/>
      <c r="E4" s="10"/>
      <c r="F4" s="29" t="s">
        <v>2</v>
      </c>
      <c r="G4" s="10"/>
      <c r="H4" s="21"/>
      <c r="I4" s="36" t="s">
        <v>3</v>
      </c>
      <c r="J4" s="56"/>
      <c r="M4" s="4" t="s">
        <v>4</v>
      </c>
      <c r="N4" s="4" t="s">
        <v>4</v>
      </c>
      <c r="O4" s="7" t="s">
        <v>5</v>
      </c>
      <c r="AA4" s="42" t="s">
        <v>1</v>
      </c>
      <c r="AB4" s="22"/>
      <c r="AC4" s="22"/>
      <c r="AD4" s="22"/>
      <c r="AE4" s="25" t="s">
        <v>2</v>
      </c>
      <c r="AF4" s="22"/>
      <c r="AG4" s="21"/>
      <c r="AH4" s="36" t="s">
        <v>3</v>
      </c>
      <c r="AI4" s="56"/>
    </row>
    <row r="5" spans="2:35" x14ac:dyDescent="0.2">
      <c r="B5" s="19"/>
      <c r="C5" s="12" t="s">
        <v>6</v>
      </c>
      <c r="D5" s="12" t="s">
        <v>7</v>
      </c>
      <c r="E5" s="12"/>
      <c r="F5" s="11" t="s">
        <v>8</v>
      </c>
      <c r="G5" s="12"/>
      <c r="H5" s="23"/>
      <c r="I5" s="26"/>
      <c r="J5" s="45"/>
      <c r="M5" s="4" t="s">
        <v>9</v>
      </c>
      <c r="N5" s="4" t="s">
        <v>10</v>
      </c>
      <c r="O5" s="7" t="s">
        <v>11</v>
      </c>
      <c r="AA5" s="44"/>
      <c r="AB5" s="3" t="s">
        <v>6</v>
      </c>
      <c r="AC5" s="3" t="s">
        <v>7</v>
      </c>
      <c r="AD5" s="3"/>
      <c r="AE5" s="26" t="s">
        <v>8</v>
      </c>
      <c r="AF5" s="3"/>
      <c r="AG5" s="23"/>
      <c r="AH5" s="26"/>
      <c r="AI5" s="45"/>
    </row>
    <row r="6" spans="2:35" x14ac:dyDescent="0.2">
      <c r="B6" s="20" t="s">
        <v>12</v>
      </c>
      <c r="C6" s="31" t="s">
        <v>13</v>
      </c>
      <c r="D6" s="31" t="s">
        <v>13</v>
      </c>
      <c r="E6" s="31"/>
      <c r="F6" s="32" t="s">
        <v>6</v>
      </c>
      <c r="G6" s="31" t="s">
        <v>7</v>
      </c>
      <c r="H6" s="33"/>
      <c r="I6" s="155" t="s">
        <v>92</v>
      </c>
      <c r="J6" s="156" t="s">
        <v>76</v>
      </c>
      <c r="M6" s="4" t="s">
        <v>16</v>
      </c>
      <c r="N6" s="4" t="s">
        <v>16</v>
      </c>
      <c r="O6" s="7" t="s">
        <v>9</v>
      </c>
      <c r="AA6" s="46" t="s">
        <v>17</v>
      </c>
      <c r="AB6" s="35" t="s">
        <v>13</v>
      </c>
      <c r="AC6" s="35" t="s">
        <v>13</v>
      </c>
      <c r="AD6" s="35"/>
      <c r="AE6" s="34" t="s">
        <v>6</v>
      </c>
      <c r="AF6" s="35" t="s">
        <v>7</v>
      </c>
      <c r="AG6" s="33"/>
      <c r="AH6" s="155" t="s">
        <v>92</v>
      </c>
      <c r="AI6" s="156" t="s">
        <v>76</v>
      </c>
    </row>
    <row r="7" spans="2:35" x14ac:dyDescent="0.2">
      <c r="B7" s="19"/>
      <c r="C7" s="12"/>
      <c r="D7" s="12"/>
      <c r="E7" s="12"/>
      <c r="F7" s="11"/>
      <c r="G7" s="12"/>
      <c r="H7" s="23"/>
      <c r="I7" s="26"/>
      <c r="J7" s="45"/>
      <c r="M7" s="4"/>
      <c r="N7" s="4"/>
      <c r="O7" s="7"/>
      <c r="AA7" s="44"/>
      <c r="AB7" s="3"/>
      <c r="AC7" s="3"/>
      <c r="AD7" s="3"/>
      <c r="AE7" s="25"/>
      <c r="AF7" s="22"/>
      <c r="AG7" s="23"/>
      <c r="AH7" s="25"/>
      <c r="AI7" s="43"/>
    </row>
    <row r="8" spans="2:35" x14ac:dyDescent="0.2">
      <c r="B8" s="19"/>
      <c r="C8" s="12"/>
      <c r="D8" s="12"/>
      <c r="E8" s="12"/>
      <c r="F8" s="11"/>
      <c r="G8" s="12"/>
      <c r="H8" s="23"/>
      <c r="I8" s="26"/>
      <c r="J8" s="45"/>
      <c r="M8" s="4"/>
      <c r="N8" s="4"/>
      <c r="O8" s="7"/>
      <c r="AA8" s="44"/>
      <c r="AB8" s="3"/>
      <c r="AC8" s="3"/>
      <c r="AD8" s="3"/>
      <c r="AE8" s="26"/>
      <c r="AF8" s="3"/>
      <c r="AG8" s="23"/>
      <c r="AH8" s="26"/>
      <c r="AI8" s="45"/>
    </row>
    <row r="9" spans="2:35" x14ac:dyDescent="0.2">
      <c r="B9" s="19" t="s">
        <v>18</v>
      </c>
      <c r="C9" s="14">
        <v>0.4</v>
      </c>
      <c r="D9" s="14">
        <v>0.4</v>
      </c>
      <c r="E9" s="12"/>
      <c r="F9" s="30">
        <v>20</v>
      </c>
      <c r="G9" s="15">
        <v>10</v>
      </c>
      <c r="H9" s="23"/>
      <c r="I9" s="27">
        <f>C9*((1+F9/100)/(1+G9/100)-1)*(1+G9/100)/(1+O$16/100)</f>
        <v>3.8022813688212899E-2</v>
      </c>
      <c r="J9" s="54">
        <f>(C9-D9)*((1+G9/100)/(1+G$16/100)-1)</f>
        <v>0</v>
      </c>
      <c r="M9" s="4">
        <f>+C9*F9</f>
        <v>8</v>
      </c>
      <c r="N9" s="4">
        <f>+D9*G9</f>
        <v>4</v>
      </c>
      <c r="O9" s="7">
        <f>+C9*G9</f>
        <v>4</v>
      </c>
      <c r="P9" s="2"/>
      <c r="AA9" s="44" t="s">
        <v>18</v>
      </c>
      <c r="AB9" s="47">
        <f>+(C9+C40+C72+C104)/4</f>
        <v>0.1</v>
      </c>
      <c r="AC9" s="47">
        <f>+(D9+D40+D72+D104)/4</f>
        <v>0.1</v>
      </c>
      <c r="AD9" s="3"/>
      <c r="AE9" s="48">
        <f>((1+F9/100)*(1+F40/100)*(1+F72/100)*(1+F104/100)-1)*100</f>
        <v>19.999999999999996</v>
      </c>
      <c r="AF9" s="49">
        <f>((1+G9/100)*(1+G40/100)*(1+G72/100)*(1+G104/100)-1)*100</f>
        <v>10.000000000000009</v>
      </c>
      <c r="AG9" s="23"/>
      <c r="AH9" s="27">
        <f>((1+I9)*(1+I40)*(1+I72)*(1+I104)-1)</f>
        <v>3.8022813688212809E-2</v>
      </c>
      <c r="AI9" s="54">
        <f>((1+J9)*(1+J40)*(1+J72)*(1+J104)-1)</f>
        <v>0</v>
      </c>
    </row>
    <row r="10" spans="2:35" x14ac:dyDescent="0.2">
      <c r="B10" s="19"/>
      <c r="C10" s="14"/>
      <c r="D10" s="14"/>
      <c r="E10" s="12"/>
      <c r="F10" s="30"/>
      <c r="G10" s="15"/>
      <c r="H10" s="23"/>
      <c r="I10" s="26"/>
      <c r="J10" s="54"/>
      <c r="M10" s="4"/>
      <c r="N10" s="4"/>
      <c r="O10" s="7"/>
      <c r="AA10" s="44"/>
      <c r="AB10" s="47"/>
      <c r="AC10" s="47"/>
      <c r="AD10" s="3"/>
      <c r="AE10" s="48"/>
      <c r="AF10" s="49"/>
      <c r="AG10" s="23"/>
      <c r="AH10" s="27"/>
      <c r="AI10" s="54"/>
    </row>
    <row r="11" spans="2:35" x14ac:dyDescent="0.2">
      <c r="B11" s="19" t="s">
        <v>19</v>
      </c>
      <c r="C11" s="14">
        <v>0.3</v>
      </c>
      <c r="D11" s="14">
        <v>0.2</v>
      </c>
      <c r="E11" s="12"/>
      <c r="F11" s="30">
        <v>-5</v>
      </c>
      <c r="G11" s="15">
        <v>-4</v>
      </c>
      <c r="H11" s="23"/>
      <c r="I11" s="27">
        <f>C11*((1+F11/100)/(1+G11/100)-1)*(1+G11/100)/(1+O$16/100)</f>
        <v>-2.8517110266159593E-3</v>
      </c>
      <c r="J11" s="54">
        <f>(C11-D11)*((1+G11/100)/(1+G$16/100)-1)</f>
        <v>-9.7744360902255675E-3</v>
      </c>
      <c r="M11" s="4">
        <f>+C11*F11</f>
        <v>-1.5</v>
      </c>
      <c r="N11" s="4">
        <f>+D11*G11</f>
        <v>-0.8</v>
      </c>
      <c r="O11" s="7">
        <f>+C11*G11</f>
        <v>-1.2</v>
      </c>
      <c r="P11" s="2"/>
      <c r="AA11" s="44" t="s">
        <v>19</v>
      </c>
      <c r="AB11" s="47">
        <f>+(C11+C42+C74+C106)/4</f>
        <v>7.4999999999999997E-2</v>
      </c>
      <c r="AC11" s="47">
        <f>+(D11+D42+D74+D106)/4</f>
        <v>0.05</v>
      </c>
      <c r="AD11" s="3"/>
      <c r="AE11" s="48">
        <f>((1+F11/100)*(1+F42/100)*(1+F74/100)*(1+F106/100)-1)*100</f>
        <v>-5.0000000000000044</v>
      </c>
      <c r="AF11" s="49">
        <f>((1+G11/100)*(1+G42/100)*(1+G74/100)*(1+G106/100)-1)*100</f>
        <v>-4.0000000000000036</v>
      </c>
      <c r="AG11" s="23"/>
      <c r="AH11" s="27">
        <f>((1+I11)*(1+I42)*(1+I74)*(1+I106)-1)</f>
        <v>-2.8517110266159662E-3</v>
      </c>
      <c r="AI11" s="54">
        <f>((1+J11)*(1+J42)*(1+J74)*(1+J106)-1)</f>
        <v>-9.7744360902255467E-3</v>
      </c>
    </row>
    <row r="12" spans="2:35" x14ac:dyDescent="0.2">
      <c r="B12" s="19"/>
      <c r="C12" s="14"/>
      <c r="D12" s="14"/>
      <c r="E12" s="12"/>
      <c r="F12" s="30"/>
      <c r="G12" s="15"/>
      <c r="H12" s="23"/>
      <c r="I12" s="26"/>
      <c r="J12" s="54"/>
      <c r="M12" s="4"/>
      <c r="N12" s="4"/>
      <c r="O12" s="7"/>
      <c r="AA12" s="44"/>
      <c r="AB12" s="47"/>
      <c r="AC12" s="47"/>
      <c r="AD12" s="3"/>
      <c r="AE12" s="48"/>
      <c r="AF12" s="49"/>
      <c r="AG12" s="23"/>
      <c r="AH12" s="27"/>
      <c r="AI12" s="54"/>
    </row>
    <row r="13" spans="2:35" x14ac:dyDescent="0.2">
      <c r="B13" s="19" t="s">
        <v>20</v>
      </c>
      <c r="C13" s="14">
        <v>0.3</v>
      </c>
      <c r="D13" s="14">
        <v>0.4</v>
      </c>
      <c r="E13" s="12"/>
      <c r="F13" s="30">
        <v>6</v>
      </c>
      <c r="G13" s="15">
        <v>8</v>
      </c>
      <c r="H13" s="23"/>
      <c r="I13" s="27">
        <f>C13*((1+F13/100)/(1+G13/100)-1)*(1+G13/100)/(1+O$16/100)</f>
        <v>-5.7034220532319307E-3</v>
      </c>
      <c r="J13" s="54">
        <f>(C13-D13)*((1+G13/100)/(1+G$16/100)-1)</f>
        <v>-1.5037593984962522E-3</v>
      </c>
      <c r="M13" s="4">
        <f>+C13*F13</f>
        <v>1.7999999999999998</v>
      </c>
      <c r="N13" s="4">
        <f>+D13*G13</f>
        <v>3.2</v>
      </c>
      <c r="O13" s="7">
        <f>+C13*G13</f>
        <v>2.4</v>
      </c>
      <c r="P13" s="2"/>
      <c r="AA13" s="44" t="s">
        <v>20</v>
      </c>
      <c r="AB13" s="47">
        <f>+(C13+C44+C76+C108)/4</f>
        <v>7.4999999999999997E-2</v>
      </c>
      <c r="AC13" s="47">
        <f>+(D13+D44+D76+D108)/4</f>
        <v>0.1</v>
      </c>
      <c r="AD13" s="3"/>
      <c r="AE13" s="48">
        <f>((1+F13/100)*(1+F44/100)*(1+F76/100)*(1+F108/100)-1)*100</f>
        <v>6.0000000000000053</v>
      </c>
      <c r="AF13" s="49">
        <f>((1+G13/100)*(1+G44/100)*(1+G76/100)*(1+G108/100)-1)*100</f>
        <v>8.0000000000000071</v>
      </c>
      <c r="AG13" s="23"/>
      <c r="AH13" s="27">
        <f>((1+I13)*(1+I44)*(1+I76)*(1+I108)-1)</f>
        <v>-5.7034220532319324E-3</v>
      </c>
      <c r="AI13" s="54">
        <f>((1+J13)*(1+J44)*(1+J76)*(1+J108)-1)</f>
        <v>-1.5037593984962294E-3</v>
      </c>
    </row>
    <row r="14" spans="2:35" x14ac:dyDescent="0.2">
      <c r="B14" s="19"/>
      <c r="C14" s="14"/>
      <c r="D14" s="14"/>
      <c r="E14" s="12"/>
      <c r="F14" s="11"/>
      <c r="G14" s="12"/>
      <c r="H14" s="23"/>
      <c r="I14" s="26"/>
      <c r="J14" s="54"/>
      <c r="M14" s="4"/>
      <c r="N14" s="4"/>
      <c r="O14" s="7"/>
      <c r="AA14" s="44"/>
      <c r="AB14" s="47"/>
      <c r="AC14" s="47"/>
      <c r="AD14" s="3"/>
      <c r="AE14" s="26"/>
      <c r="AF14" s="3"/>
      <c r="AG14" s="23"/>
      <c r="AH14" s="27"/>
      <c r="AI14" s="54"/>
    </row>
    <row r="15" spans="2:35" x14ac:dyDescent="0.2">
      <c r="B15" s="19"/>
      <c r="C15" s="14"/>
      <c r="D15" s="14"/>
      <c r="E15" s="12"/>
      <c r="F15" s="11"/>
      <c r="G15" s="12"/>
      <c r="H15" s="23"/>
      <c r="I15" s="26"/>
      <c r="J15" s="54"/>
      <c r="M15" s="4"/>
      <c r="N15" s="4"/>
      <c r="O15" s="7"/>
      <c r="AA15" s="44"/>
      <c r="AB15" s="47"/>
      <c r="AC15" s="47"/>
      <c r="AD15" s="3"/>
      <c r="AE15" s="26"/>
      <c r="AF15" s="3"/>
      <c r="AG15" s="23"/>
      <c r="AH15" s="27"/>
      <c r="AI15" s="54"/>
    </row>
    <row r="16" spans="2:35" x14ac:dyDescent="0.2">
      <c r="B16" s="20" t="s">
        <v>21</v>
      </c>
      <c r="C16" s="16">
        <f>SUM(C9:C13)</f>
        <v>1</v>
      </c>
      <c r="D16" s="16">
        <f>SUM(D9:D13)</f>
        <v>1</v>
      </c>
      <c r="E16" s="17"/>
      <c r="F16" s="120">
        <f>+M16</f>
        <v>8.3000000000000007</v>
      </c>
      <c r="G16" s="121">
        <f>+N16</f>
        <v>6.4</v>
      </c>
      <c r="H16" s="24"/>
      <c r="I16" s="28">
        <f>SUM(I9:I13)</f>
        <v>2.9467680608365007E-2</v>
      </c>
      <c r="J16" s="57">
        <f>SUM(J9:J13)</f>
        <v>-1.1278195488721819E-2</v>
      </c>
      <c r="M16" s="5">
        <f>SUM(M9:M13)</f>
        <v>8.3000000000000007</v>
      </c>
      <c r="N16" s="5">
        <f>SUM(N9:N13)</f>
        <v>6.4</v>
      </c>
      <c r="O16" s="8">
        <f>SUM(O9:O13)</f>
        <v>5.1999999999999993</v>
      </c>
      <c r="P16" s="2"/>
      <c r="AA16" s="46" t="s">
        <v>21</v>
      </c>
      <c r="AB16" s="50">
        <v>1</v>
      </c>
      <c r="AC16" s="50">
        <v>1</v>
      </c>
      <c r="AD16" s="51"/>
      <c r="AE16" s="52">
        <f>((1+F16/100)*(1+F47/100)*(1+F79/100)*(1+F111/100)-1)*100</f>
        <v>8.2999999999999972</v>
      </c>
      <c r="AF16" s="53">
        <f>((1+G16/100)*(1+G47/100)*(1+G79/100)*(1+G111/100)-1)*100</f>
        <v>6.4000000000000057</v>
      </c>
      <c r="AG16" s="24"/>
      <c r="AH16" s="55">
        <f>((1+I16)*(1+I47)*(1+I79)*(1+I111)-1)</f>
        <v>2.946768060836491E-2</v>
      </c>
      <c r="AI16" s="41">
        <f>((1+J16)*(1+J47)*(1+J79)*(1+J111)-1)</f>
        <v>-1.1278195488721776E-2</v>
      </c>
    </row>
    <row r="18" spans="9:36" x14ac:dyDescent="0.2">
      <c r="M18" t="s">
        <v>8</v>
      </c>
      <c r="P18" s="1"/>
    </row>
    <row r="19" spans="9:36" ht="15.75" x14ac:dyDescent="0.25">
      <c r="I19" s="36" t="s">
        <v>22</v>
      </c>
      <c r="J19" s="37"/>
      <c r="K19" s="38">
        <f>(1+F16/100)/(1+G16/100)-1</f>
        <v>1.7857142857142794E-2</v>
      </c>
      <c r="AH19" s="36" t="s">
        <v>22</v>
      </c>
      <c r="AI19" s="37"/>
      <c r="AJ19" s="38">
        <f>(1+AE16/100)/(1+AF16/100)-1</f>
        <v>1.7857142857142794E-2</v>
      </c>
    </row>
    <row r="20" spans="9:36" x14ac:dyDescent="0.2">
      <c r="I20" s="26"/>
      <c r="J20" s="3"/>
      <c r="K20" s="39"/>
      <c r="M20" t="s">
        <v>16</v>
      </c>
      <c r="AH20" s="26"/>
      <c r="AI20" s="3"/>
      <c r="AJ20" s="39"/>
    </row>
    <row r="21" spans="9:36" x14ac:dyDescent="0.2">
      <c r="I21" s="154" t="s">
        <v>92</v>
      </c>
      <c r="J21" s="3"/>
      <c r="K21" s="40">
        <f>+I16</f>
        <v>2.9467680608365007E-2</v>
      </c>
      <c r="M21" s="6">
        <f>+(1+F16/100)/(1+O16/100)-1</f>
        <v>2.946768060836491E-2</v>
      </c>
      <c r="AH21" s="154" t="s">
        <v>92</v>
      </c>
      <c r="AI21" s="3"/>
      <c r="AJ21" s="40">
        <f>+AH16</f>
        <v>2.946768060836491E-2</v>
      </c>
    </row>
    <row r="22" spans="9:36" x14ac:dyDescent="0.2">
      <c r="I22" s="154" t="s">
        <v>76</v>
      </c>
      <c r="J22" s="3"/>
      <c r="K22" s="40">
        <f>+J16</f>
        <v>-1.1278195488721819E-2</v>
      </c>
      <c r="M22" s="6">
        <f>+(1+O16/100)/(1+G16/100)-1</f>
        <v>-1.1278195488721776E-2</v>
      </c>
      <c r="AH22" s="154" t="s">
        <v>76</v>
      </c>
      <c r="AI22" s="3"/>
      <c r="AJ22" s="40">
        <f>+AI16</f>
        <v>-1.1278195488721776E-2</v>
      </c>
    </row>
    <row r="23" spans="9:36" x14ac:dyDescent="0.2">
      <c r="I23" s="26" t="s">
        <v>8</v>
      </c>
      <c r="J23" s="3"/>
      <c r="K23" s="40" t="s">
        <v>8</v>
      </c>
      <c r="AH23" s="26" t="s">
        <v>8</v>
      </c>
      <c r="AI23" s="3"/>
      <c r="AJ23" s="40" t="s">
        <v>8</v>
      </c>
    </row>
    <row r="24" spans="9:36" x14ac:dyDescent="0.2">
      <c r="I24" s="34" t="s">
        <v>23</v>
      </c>
      <c r="J24" s="35"/>
      <c r="K24" s="41">
        <f>(1+K19)/((1+K21)*(1+K22))-1</f>
        <v>0</v>
      </c>
      <c r="AH24" s="34" t="s">
        <v>23</v>
      </c>
      <c r="AI24" s="35"/>
      <c r="AJ24" s="41">
        <f>(1+AJ19)/((1+AJ21)*(1+AJ22))-1</f>
        <v>0</v>
      </c>
    </row>
    <row r="35" spans="2:16" ht="15.75" x14ac:dyDescent="0.25">
      <c r="B35" s="18" t="s">
        <v>1</v>
      </c>
      <c r="C35" s="10"/>
      <c r="D35" s="10"/>
      <c r="E35" s="10"/>
      <c r="F35" s="29" t="s">
        <v>2</v>
      </c>
      <c r="G35" s="10"/>
      <c r="H35" s="21"/>
      <c r="I35" s="36" t="s">
        <v>3</v>
      </c>
      <c r="J35" s="56"/>
      <c r="M35" s="4" t="s">
        <v>4</v>
      </c>
      <c r="N35" s="4" t="s">
        <v>4</v>
      </c>
      <c r="O35" s="7" t="s">
        <v>5</v>
      </c>
    </row>
    <row r="36" spans="2:16" x14ac:dyDescent="0.2">
      <c r="B36" s="19"/>
      <c r="C36" s="12" t="s">
        <v>6</v>
      </c>
      <c r="D36" s="12" t="s">
        <v>7</v>
      </c>
      <c r="E36" s="12"/>
      <c r="F36" s="11" t="s">
        <v>8</v>
      </c>
      <c r="G36" s="12"/>
      <c r="H36" s="23"/>
      <c r="I36" s="26"/>
      <c r="J36" s="45"/>
      <c r="M36" s="4" t="s">
        <v>9</v>
      </c>
      <c r="N36" s="4" t="s">
        <v>10</v>
      </c>
      <c r="O36" s="7" t="s">
        <v>11</v>
      </c>
    </row>
    <row r="37" spans="2:16" x14ac:dyDescent="0.2">
      <c r="B37" s="20" t="s">
        <v>24</v>
      </c>
      <c r="C37" s="31" t="s">
        <v>13</v>
      </c>
      <c r="D37" s="31" t="s">
        <v>13</v>
      </c>
      <c r="E37" s="31"/>
      <c r="F37" s="32" t="s">
        <v>6</v>
      </c>
      <c r="G37" s="31" t="s">
        <v>7</v>
      </c>
      <c r="H37" s="33"/>
      <c r="I37" s="155" t="s">
        <v>92</v>
      </c>
      <c r="J37" s="156" t="s">
        <v>76</v>
      </c>
      <c r="M37" s="4" t="s">
        <v>16</v>
      </c>
      <c r="N37" s="4" t="s">
        <v>16</v>
      </c>
      <c r="O37" s="7" t="s">
        <v>9</v>
      </c>
    </row>
    <row r="38" spans="2:16" x14ac:dyDescent="0.2">
      <c r="B38" s="19"/>
      <c r="C38" s="12"/>
      <c r="D38" s="12"/>
      <c r="E38" s="12"/>
      <c r="F38" s="11"/>
      <c r="G38" s="12"/>
      <c r="H38" s="23"/>
      <c r="I38" s="26"/>
      <c r="J38" s="45"/>
      <c r="M38" s="4"/>
      <c r="N38" s="4"/>
      <c r="O38" s="7"/>
    </row>
    <row r="39" spans="2:16" x14ac:dyDescent="0.2">
      <c r="B39" s="19"/>
      <c r="C39" s="12"/>
      <c r="D39" s="12"/>
      <c r="E39" s="12"/>
      <c r="F39" s="11"/>
      <c r="G39" s="12"/>
      <c r="H39" s="23"/>
      <c r="I39" s="26"/>
      <c r="J39" s="45"/>
      <c r="M39" s="4"/>
      <c r="N39" s="4"/>
      <c r="O39" s="7"/>
    </row>
    <row r="40" spans="2:16" x14ac:dyDescent="0.2">
      <c r="B40" s="19" t="s">
        <v>18</v>
      </c>
      <c r="C40" s="14">
        <v>0</v>
      </c>
      <c r="D40" s="14">
        <v>0</v>
      </c>
      <c r="E40" s="12"/>
      <c r="F40" s="30">
        <v>0</v>
      </c>
      <c r="G40" s="15">
        <v>0</v>
      </c>
      <c r="H40" s="23"/>
      <c r="I40" s="27">
        <f>C40*((1+F40/100)/(1+G40/100)-1)*(1+G40/100)/(1+O$47/100)</f>
        <v>0</v>
      </c>
      <c r="J40" s="54">
        <f>(C40-D40)*((1+G40/100)/(1+G$47/100)-1)</f>
        <v>0</v>
      </c>
      <c r="M40" s="4">
        <f>+C40*F40</f>
        <v>0</v>
      </c>
      <c r="N40" s="4">
        <f>+D40*G40</f>
        <v>0</v>
      </c>
      <c r="O40" s="7">
        <f>+C40*G40</f>
        <v>0</v>
      </c>
      <c r="P40" s="2"/>
    </row>
    <row r="41" spans="2:16" x14ac:dyDescent="0.2">
      <c r="B41" s="19"/>
      <c r="C41" s="14"/>
      <c r="D41" s="14"/>
      <c r="E41" s="12"/>
      <c r="F41" s="30"/>
      <c r="G41" s="15"/>
      <c r="H41" s="23"/>
      <c r="I41" s="26"/>
      <c r="J41" s="54"/>
      <c r="M41" s="4"/>
      <c r="N41" s="4"/>
      <c r="O41" s="7"/>
    </row>
    <row r="42" spans="2:16" x14ac:dyDescent="0.2">
      <c r="B42" s="19" t="s">
        <v>19</v>
      </c>
      <c r="C42" s="14">
        <v>0</v>
      </c>
      <c r="D42" s="14">
        <v>0</v>
      </c>
      <c r="E42" s="12"/>
      <c r="F42" s="30">
        <v>0</v>
      </c>
      <c r="G42" s="15">
        <v>0</v>
      </c>
      <c r="H42" s="23"/>
      <c r="I42" s="27">
        <f>C42*((1+F42/100)/(1+G42/100)-1)*(1+G42/100)/(1+O$47/100)</f>
        <v>0</v>
      </c>
      <c r="J42" s="54">
        <f>(C42-D42)*((1+G42/100)/(1+G$47/100)-1)</f>
        <v>0</v>
      </c>
      <c r="M42" s="4">
        <f>+C42*F42</f>
        <v>0</v>
      </c>
      <c r="N42" s="4">
        <f>+D42*G42</f>
        <v>0</v>
      </c>
      <c r="O42" s="7">
        <f>+C42*G42</f>
        <v>0</v>
      </c>
      <c r="P42" s="2"/>
    </row>
    <row r="43" spans="2:16" x14ac:dyDescent="0.2">
      <c r="B43" s="19"/>
      <c r="C43" s="14"/>
      <c r="D43" s="14"/>
      <c r="E43" s="12"/>
      <c r="F43" s="30"/>
      <c r="G43" s="15"/>
      <c r="H43" s="23"/>
      <c r="I43" s="26"/>
      <c r="J43" s="54"/>
      <c r="M43" s="4"/>
      <c r="N43" s="4"/>
      <c r="O43" s="7"/>
    </row>
    <row r="44" spans="2:16" x14ac:dyDescent="0.2">
      <c r="B44" s="19" t="s">
        <v>20</v>
      </c>
      <c r="C44" s="14">
        <v>0</v>
      </c>
      <c r="D44" s="14">
        <v>0</v>
      </c>
      <c r="E44" s="12"/>
      <c r="F44" s="30">
        <v>0</v>
      </c>
      <c r="G44" s="15">
        <v>0</v>
      </c>
      <c r="H44" s="23"/>
      <c r="I44" s="27">
        <f>C44*((1+F44/100)/(1+G44/100)-1)*(1+G44/100)/(1+O$47/100)</f>
        <v>0</v>
      </c>
      <c r="J44" s="54">
        <f>(C44-D44)*((1+G44/100)/(1+G$47/100)-1)</f>
        <v>0</v>
      </c>
      <c r="M44" s="4">
        <f>+C44*F44</f>
        <v>0</v>
      </c>
      <c r="N44" s="4">
        <f>+D44*G44</f>
        <v>0</v>
      </c>
      <c r="O44" s="7">
        <f>+C44*G44</f>
        <v>0</v>
      </c>
      <c r="P44" s="2"/>
    </row>
    <row r="45" spans="2:16" x14ac:dyDescent="0.2">
      <c r="B45" s="19"/>
      <c r="C45" s="14"/>
      <c r="D45" s="14"/>
      <c r="E45" s="12"/>
      <c r="F45" s="11"/>
      <c r="G45" s="12"/>
      <c r="H45" s="23"/>
      <c r="I45" s="26"/>
      <c r="J45" s="54"/>
      <c r="M45" s="4"/>
      <c r="N45" s="4"/>
      <c r="O45" s="7"/>
    </row>
    <row r="46" spans="2:16" x14ac:dyDescent="0.2">
      <c r="B46" s="19"/>
      <c r="C46" s="14"/>
      <c r="D46" s="14"/>
      <c r="E46" s="12"/>
      <c r="F46" s="11"/>
      <c r="G46" s="12"/>
      <c r="H46" s="23"/>
      <c r="I46" s="26"/>
      <c r="J46" s="54"/>
      <c r="M46" s="4"/>
      <c r="N46" s="4"/>
      <c r="O46" s="7"/>
    </row>
    <row r="47" spans="2:16" x14ac:dyDescent="0.2">
      <c r="B47" s="20" t="s">
        <v>21</v>
      </c>
      <c r="C47" s="16">
        <f>SUM(C40:C44)</f>
        <v>0</v>
      </c>
      <c r="D47" s="16">
        <f>SUM(D40:D44)</f>
        <v>0</v>
      </c>
      <c r="E47" s="17"/>
      <c r="F47" s="120">
        <f>+M47</f>
        <v>0</v>
      </c>
      <c r="G47" s="121">
        <f>+N47</f>
        <v>0</v>
      </c>
      <c r="H47" s="24"/>
      <c r="I47" s="28">
        <f>SUM(I40:I44)</f>
        <v>0</v>
      </c>
      <c r="J47" s="57">
        <f>SUM(J40:J44)</f>
        <v>0</v>
      </c>
      <c r="M47" s="5">
        <f>SUM(M40:M44)</f>
        <v>0</v>
      </c>
      <c r="N47" s="5">
        <f>SUM(N40:N44)</f>
        <v>0</v>
      </c>
      <c r="O47" s="8">
        <f>SUM(O40:O44)</f>
        <v>0</v>
      </c>
      <c r="P47" s="2"/>
    </row>
    <row r="49" spans="9:16" x14ac:dyDescent="0.2">
      <c r="M49" t="s">
        <v>8</v>
      </c>
      <c r="P49" s="1"/>
    </row>
    <row r="50" spans="9:16" ht="15.75" x14ac:dyDescent="0.25">
      <c r="I50" s="36" t="s">
        <v>22</v>
      </c>
      <c r="J50" s="37"/>
      <c r="K50" s="38">
        <f>(1+F47/100)/(1+G47/100)-1</f>
        <v>0</v>
      </c>
    </row>
    <row r="51" spans="9:16" x14ac:dyDescent="0.2">
      <c r="I51" s="26"/>
      <c r="J51" s="3"/>
      <c r="K51" s="39"/>
      <c r="M51" t="s">
        <v>16</v>
      </c>
    </row>
    <row r="52" spans="9:16" x14ac:dyDescent="0.2">
      <c r="I52" s="154" t="s">
        <v>92</v>
      </c>
      <c r="J52" s="3"/>
      <c r="K52" s="40">
        <f>+I47</f>
        <v>0</v>
      </c>
      <c r="M52" s="6">
        <f>+(1+F47/100)/(1+O47/100)-1</f>
        <v>0</v>
      </c>
    </row>
    <row r="53" spans="9:16" x14ac:dyDescent="0.2">
      <c r="I53" s="154" t="s">
        <v>76</v>
      </c>
      <c r="J53" s="3"/>
      <c r="K53" s="40">
        <f>+J47</f>
        <v>0</v>
      </c>
      <c r="M53" s="6">
        <f>+(1+O47/100)/(1+G47/100)-1</f>
        <v>0</v>
      </c>
    </row>
    <row r="54" spans="9:16" x14ac:dyDescent="0.2">
      <c r="I54" s="26" t="s">
        <v>8</v>
      </c>
      <c r="J54" s="3"/>
      <c r="K54" s="40" t="s">
        <v>8</v>
      </c>
    </row>
    <row r="55" spans="9:16" x14ac:dyDescent="0.2">
      <c r="I55" s="34" t="s">
        <v>23</v>
      </c>
      <c r="J55" s="35"/>
      <c r="K55" s="41">
        <f>(1+K50)/((1+K52)*(1+K53))-1</f>
        <v>0</v>
      </c>
    </row>
    <row r="67" spans="2:16" ht="15.75" x14ac:dyDescent="0.25">
      <c r="B67" s="18" t="s">
        <v>1</v>
      </c>
      <c r="C67" s="10"/>
      <c r="D67" s="10"/>
      <c r="E67" s="10"/>
      <c r="F67" s="29" t="s">
        <v>2</v>
      </c>
      <c r="G67" s="10"/>
      <c r="H67" s="21"/>
      <c r="I67" s="36" t="s">
        <v>3</v>
      </c>
      <c r="J67" s="56"/>
      <c r="M67" s="4" t="s">
        <v>4</v>
      </c>
      <c r="N67" s="4" t="s">
        <v>4</v>
      </c>
      <c r="O67" s="7" t="s">
        <v>5</v>
      </c>
    </row>
    <row r="68" spans="2:16" x14ac:dyDescent="0.2">
      <c r="B68" s="19"/>
      <c r="C68" s="12" t="s">
        <v>6</v>
      </c>
      <c r="D68" s="12" t="s">
        <v>7</v>
      </c>
      <c r="E68" s="12"/>
      <c r="F68" s="11" t="s">
        <v>8</v>
      </c>
      <c r="G68" s="12"/>
      <c r="H68" s="23"/>
      <c r="I68" s="26"/>
      <c r="J68" s="45"/>
      <c r="M68" s="4" t="s">
        <v>9</v>
      </c>
      <c r="N68" s="4" t="s">
        <v>10</v>
      </c>
      <c r="O68" s="7" t="s">
        <v>11</v>
      </c>
    </row>
    <row r="69" spans="2:16" x14ac:dyDescent="0.2">
      <c r="B69" s="20" t="s">
        <v>25</v>
      </c>
      <c r="C69" s="31" t="s">
        <v>13</v>
      </c>
      <c r="D69" s="31" t="s">
        <v>13</v>
      </c>
      <c r="E69" s="31"/>
      <c r="F69" s="32" t="s">
        <v>6</v>
      </c>
      <c r="G69" s="31" t="s">
        <v>7</v>
      </c>
      <c r="H69" s="33"/>
      <c r="I69" s="155" t="s">
        <v>92</v>
      </c>
      <c r="J69" s="156" t="s">
        <v>76</v>
      </c>
      <c r="M69" s="4" t="s">
        <v>16</v>
      </c>
      <c r="N69" s="4" t="s">
        <v>16</v>
      </c>
      <c r="O69" s="7" t="s">
        <v>9</v>
      </c>
    </row>
    <row r="70" spans="2:16" x14ac:dyDescent="0.2">
      <c r="B70" s="19"/>
      <c r="C70" s="12"/>
      <c r="D70" s="12"/>
      <c r="E70" s="12"/>
      <c r="F70" s="11"/>
      <c r="G70" s="12"/>
      <c r="H70" s="23"/>
      <c r="I70" s="26"/>
      <c r="J70" s="45"/>
      <c r="M70" s="4"/>
      <c r="N70" s="4"/>
      <c r="O70" s="7"/>
    </row>
    <row r="71" spans="2:16" x14ac:dyDescent="0.2">
      <c r="B71" s="19"/>
      <c r="C71" s="12"/>
      <c r="D71" s="12"/>
      <c r="E71" s="12"/>
      <c r="F71" s="11"/>
      <c r="G71" s="12"/>
      <c r="H71" s="23"/>
      <c r="I71" s="26"/>
      <c r="J71" s="45"/>
      <c r="M71" s="4"/>
      <c r="N71" s="4"/>
      <c r="O71" s="7"/>
    </row>
    <row r="72" spans="2:16" x14ac:dyDescent="0.2">
      <c r="B72" s="19" t="s">
        <v>18</v>
      </c>
      <c r="C72" s="14">
        <v>0</v>
      </c>
      <c r="D72" s="14">
        <v>0</v>
      </c>
      <c r="E72" s="12"/>
      <c r="F72" s="30">
        <v>0</v>
      </c>
      <c r="G72" s="15">
        <v>0</v>
      </c>
      <c r="H72" s="23"/>
      <c r="I72" s="27">
        <f>C72*((1+F72/100)/(1+G72/100)-1)*(1+G72/100)/(1+O$79/100)</f>
        <v>0</v>
      </c>
      <c r="J72" s="54">
        <f>(C72-D72)*((1+G72/100)/(1+G$79/100)-1)</f>
        <v>0</v>
      </c>
      <c r="M72" s="4">
        <f>+C72*F72</f>
        <v>0</v>
      </c>
      <c r="N72" s="4">
        <f>+D72*G72</f>
        <v>0</v>
      </c>
      <c r="O72" s="7">
        <f>+C72*G72</f>
        <v>0</v>
      </c>
      <c r="P72" s="2"/>
    </row>
    <row r="73" spans="2:16" x14ac:dyDescent="0.2">
      <c r="B73" s="19"/>
      <c r="C73" s="14"/>
      <c r="D73" s="14"/>
      <c r="E73" s="12"/>
      <c r="F73" s="30"/>
      <c r="G73" s="15"/>
      <c r="H73" s="23"/>
      <c r="I73" s="26"/>
      <c r="J73" s="54"/>
      <c r="M73" s="4"/>
      <c r="N73" s="4"/>
      <c r="O73" s="7"/>
    </row>
    <row r="74" spans="2:16" x14ac:dyDescent="0.2">
      <c r="B74" s="19" t="s">
        <v>19</v>
      </c>
      <c r="C74" s="14">
        <v>0</v>
      </c>
      <c r="D74" s="14">
        <v>0</v>
      </c>
      <c r="E74" s="12"/>
      <c r="F74" s="30">
        <v>0</v>
      </c>
      <c r="G74" s="15">
        <v>0</v>
      </c>
      <c r="H74" s="23"/>
      <c r="I74" s="27">
        <f>C74*((1+F74/100)/(1+G74/100)-1)*(1+G74/100)/(1+O$79/100)</f>
        <v>0</v>
      </c>
      <c r="J74" s="54">
        <f>(C74-D74)*((1+G74/100)/(1+G$79/100)-1)</f>
        <v>0</v>
      </c>
      <c r="M74" s="4">
        <f>+C74*F74</f>
        <v>0</v>
      </c>
      <c r="N74" s="4">
        <f>+D74*G74</f>
        <v>0</v>
      </c>
      <c r="O74" s="7">
        <f>+C74*G74</f>
        <v>0</v>
      </c>
      <c r="P74" s="2"/>
    </row>
    <row r="75" spans="2:16" x14ac:dyDescent="0.2">
      <c r="B75" s="19"/>
      <c r="C75" s="14"/>
      <c r="D75" s="14"/>
      <c r="E75" s="12"/>
      <c r="F75" s="30"/>
      <c r="G75" s="15"/>
      <c r="H75" s="23"/>
      <c r="I75" s="26"/>
      <c r="J75" s="54"/>
      <c r="M75" s="4"/>
      <c r="N75" s="4"/>
      <c r="O75" s="7"/>
    </row>
    <row r="76" spans="2:16" x14ac:dyDescent="0.2">
      <c r="B76" s="19" t="s">
        <v>20</v>
      </c>
      <c r="C76" s="14">
        <v>0</v>
      </c>
      <c r="D76" s="14">
        <v>0</v>
      </c>
      <c r="E76" s="12"/>
      <c r="F76" s="30">
        <v>0</v>
      </c>
      <c r="G76" s="15">
        <v>0</v>
      </c>
      <c r="H76" s="23"/>
      <c r="I76" s="27">
        <f>C76*((1+F76/100)/(1+G76/100)-1)*(1+G76/100)/(1+O$79/100)</f>
        <v>0</v>
      </c>
      <c r="J76" s="54">
        <f>(C76-D76)*((1+G76/100)/(1+G$79/100)-1)</f>
        <v>0</v>
      </c>
      <c r="M76" s="4">
        <f>+C76*F76</f>
        <v>0</v>
      </c>
      <c r="N76" s="4">
        <f>+D76*G76</f>
        <v>0</v>
      </c>
      <c r="O76" s="7">
        <f>+C76*G76</f>
        <v>0</v>
      </c>
      <c r="P76" s="2"/>
    </row>
    <row r="77" spans="2:16" x14ac:dyDescent="0.2">
      <c r="B77" s="19"/>
      <c r="C77" s="14"/>
      <c r="D77" s="14"/>
      <c r="E77" s="12"/>
      <c r="F77" s="11"/>
      <c r="G77" s="12"/>
      <c r="H77" s="23"/>
      <c r="I77" s="26"/>
      <c r="J77" s="54"/>
      <c r="M77" s="4"/>
      <c r="N77" s="4"/>
      <c r="O77" s="7"/>
    </row>
    <row r="78" spans="2:16" x14ac:dyDescent="0.2">
      <c r="B78" s="19"/>
      <c r="C78" s="14"/>
      <c r="D78" s="14"/>
      <c r="E78" s="12"/>
      <c r="F78" s="11"/>
      <c r="G78" s="12"/>
      <c r="H78" s="23"/>
      <c r="I78" s="26"/>
      <c r="J78" s="54"/>
      <c r="M78" s="4"/>
      <c r="N78" s="4"/>
      <c r="O78" s="7"/>
    </row>
    <row r="79" spans="2:16" x14ac:dyDescent="0.2">
      <c r="B79" s="20" t="s">
        <v>21</v>
      </c>
      <c r="C79" s="16">
        <f>SUM(C72:C76)</f>
        <v>0</v>
      </c>
      <c r="D79" s="16">
        <f>SUM(D72:D76)</f>
        <v>0</v>
      </c>
      <c r="E79" s="17"/>
      <c r="F79" s="120">
        <f>+M79</f>
        <v>0</v>
      </c>
      <c r="G79" s="121">
        <f>+N79</f>
        <v>0</v>
      </c>
      <c r="H79" s="24"/>
      <c r="I79" s="28">
        <f>SUM(I72:I76)</f>
        <v>0</v>
      </c>
      <c r="J79" s="57">
        <f>SUM(J72:J76)</f>
        <v>0</v>
      </c>
      <c r="M79" s="5">
        <f>SUM(M72:M76)</f>
        <v>0</v>
      </c>
      <c r="N79" s="5">
        <f>SUM(N72:N76)</f>
        <v>0</v>
      </c>
      <c r="O79" s="8">
        <f>SUM(O72:O76)</f>
        <v>0</v>
      </c>
      <c r="P79" s="2"/>
    </row>
    <row r="81" spans="9:16" x14ac:dyDescent="0.2">
      <c r="M81" t="s">
        <v>8</v>
      </c>
      <c r="P81" s="1"/>
    </row>
    <row r="82" spans="9:16" ht="15.75" x14ac:dyDescent="0.25">
      <c r="I82" s="36" t="s">
        <v>22</v>
      </c>
      <c r="J82" s="37"/>
      <c r="K82" s="38">
        <f>(1+F79/100)/(1+G79/100)-1</f>
        <v>0</v>
      </c>
    </row>
    <row r="83" spans="9:16" x14ac:dyDescent="0.2">
      <c r="I83" s="26"/>
      <c r="J83" s="3"/>
      <c r="K83" s="39"/>
      <c r="M83" t="s">
        <v>16</v>
      </c>
    </row>
    <row r="84" spans="9:16" x14ac:dyDescent="0.2">
      <c r="I84" s="154" t="s">
        <v>92</v>
      </c>
      <c r="J84" s="3"/>
      <c r="K84" s="40">
        <f>+I79</f>
        <v>0</v>
      </c>
      <c r="M84" s="6">
        <f>+(1+F79/100)/(1+O79/100)-1</f>
        <v>0</v>
      </c>
    </row>
    <row r="85" spans="9:16" x14ac:dyDescent="0.2">
      <c r="I85" s="154" t="s">
        <v>76</v>
      </c>
      <c r="J85" s="3"/>
      <c r="K85" s="40">
        <f>+J79</f>
        <v>0</v>
      </c>
      <c r="M85" s="6">
        <f>+(1+O79/100)/(1+G79/100)-1</f>
        <v>0</v>
      </c>
    </row>
    <row r="86" spans="9:16" x14ac:dyDescent="0.2">
      <c r="I86" s="26" t="s">
        <v>8</v>
      </c>
      <c r="J86" s="3"/>
      <c r="K86" s="40" t="s">
        <v>8</v>
      </c>
    </row>
    <row r="87" spans="9:16" x14ac:dyDescent="0.2">
      <c r="I87" s="34" t="s">
        <v>23</v>
      </c>
      <c r="J87" s="35"/>
      <c r="K87" s="41">
        <f>(1+K82)/((1+K84)*(1+K85))-1</f>
        <v>0</v>
      </c>
    </row>
    <row r="99" spans="2:16" ht="15.75" x14ac:dyDescent="0.25">
      <c r="B99" s="18" t="s">
        <v>1</v>
      </c>
      <c r="C99" s="10"/>
      <c r="D99" s="10"/>
      <c r="E99" s="10"/>
      <c r="F99" s="29" t="s">
        <v>2</v>
      </c>
      <c r="G99" s="10"/>
      <c r="H99" s="21"/>
      <c r="I99" s="36" t="s">
        <v>3</v>
      </c>
      <c r="J99" s="56"/>
      <c r="M99" s="4" t="s">
        <v>4</v>
      </c>
      <c r="N99" s="4" t="s">
        <v>4</v>
      </c>
      <c r="O99" s="7" t="s">
        <v>5</v>
      </c>
    </row>
    <row r="100" spans="2:16" x14ac:dyDescent="0.2">
      <c r="B100" s="19"/>
      <c r="C100" s="12" t="s">
        <v>6</v>
      </c>
      <c r="D100" s="12" t="s">
        <v>7</v>
      </c>
      <c r="E100" s="12"/>
      <c r="F100" s="11" t="s">
        <v>8</v>
      </c>
      <c r="G100" s="12"/>
      <c r="H100" s="23"/>
      <c r="I100" s="26"/>
      <c r="J100" s="45"/>
      <c r="M100" s="4" t="s">
        <v>9</v>
      </c>
      <c r="N100" s="4" t="s">
        <v>10</v>
      </c>
      <c r="O100" s="7" t="s">
        <v>11</v>
      </c>
    </row>
    <row r="101" spans="2:16" x14ac:dyDescent="0.2">
      <c r="B101" s="20" t="s">
        <v>26</v>
      </c>
      <c r="C101" s="31" t="s">
        <v>13</v>
      </c>
      <c r="D101" s="31" t="s">
        <v>13</v>
      </c>
      <c r="E101" s="31"/>
      <c r="F101" s="32" t="s">
        <v>6</v>
      </c>
      <c r="G101" s="31" t="s">
        <v>7</v>
      </c>
      <c r="H101" s="33"/>
      <c r="I101" s="155" t="s">
        <v>92</v>
      </c>
      <c r="J101" s="156" t="s">
        <v>76</v>
      </c>
      <c r="M101" s="4" t="s">
        <v>16</v>
      </c>
      <c r="N101" s="4" t="s">
        <v>16</v>
      </c>
      <c r="O101" s="7" t="s">
        <v>9</v>
      </c>
    </row>
    <row r="102" spans="2:16" x14ac:dyDescent="0.2">
      <c r="B102" s="19"/>
      <c r="C102" s="12"/>
      <c r="D102" s="12"/>
      <c r="E102" s="12"/>
      <c r="F102" s="11"/>
      <c r="G102" s="12"/>
      <c r="H102" s="23"/>
      <c r="I102" s="26"/>
      <c r="J102" s="45"/>
      <c r="M102" s="4"/>
      <c r="N102" s="4"/>
      <c r="O102" s="7"/>
    </row>
    <row r="103" spans="2:16" x14ac:dyDescent="0.2">
      <c r="B103" s="19"/>
      <c r="C103" s="12"/>
      <c r="D103" s="12"/>
      <c r="E103" s="12"/>
      <c r="F103" s="11"/>
      <c r="G103" s="12"/>
      <c r="H103" s="23"/>
      <c r="I103" s="26"/>
      <c r="J103" s="45"/>
      <c r="M103" s="4"/>
      <c r="N103" s="4"/>
      <c r="O103" s="7"/>
    </row>
    <row r="104" spans="2:16" x14ac:dyDescent="0.2">
      <c r="B104" s="19" t="s">
        <v>18</v>
      </c>
      <c r="C104" s="14">
        <v>0</v>
      </c>
      <c r="D104" s="14">
        <v>0</v>
      </c>
      <c r="E104" s="12"/>
      <c r="F104" s="30">
        <v>0</v>
      </c>
      <c r="G104" s="15">
        <v>0</v>
      </c>
      <c r="H104" s="23"/>
      <c r="I104" s="27">
        <f>C104*((1+F104/100)/(1+G104/100)-1)*(1+G104/100)/(1+O$111/100)</f>
        <v>0</v>
      </c>
      <c r="J104" s="54">
        <f>(C104-D104)*((1+G104/100)/(1+G$111/100)-1)</f>
        <v>0</v>
      </c>
      <c r="M104" s="4">
        <f>+C104*F104</f>
        <v>0</v>
      </c>
      <c r="N104" s="4">
        <f>+D104*G104</f>
        <v>0</v>
      </c>
      <c r="O104" s="7">
        <f>+C104*G104</f>
        <v>0</v>
      </c>
      <c r="P104" s="2"/>
    </row>
    <row r="105" spans="2:16" x14ac:dyDescent="0.2">
      <c r="B105" s="19"/>
      <c r="C105" s="14"/>
      <c r="D105" s="14"/>
      <c r="E105" s="12"/>
      <c r="F105" s="30"/>
      <c r="G105" s="15"/>
      <c r="H105" s="23"/>
      <c r="I105" s="26"/>
      <c r="J105" s="54"/>
      <c r="M105" s="4"/>
      <c r="N105" s="4"/>
      <c r="O105" s="7"/>
    </row>
    <row r="106" spans="2:16" x14ac:dyDescent="0.2">
      <c r="B106" s="19" t="s">
        <v>19</v>
      </c>
      <c r="C106" s="14">
        <v>0</v>
      </c>
      <c r="D106" s="14">
        <v>0</v>
      </c>
      <c r="E106" s="12"/>
      <c r="F106" s="30">
        <v>0</v>
      </c>
      <c r="G106" s="15">
        <v>0</v>
      </c>
      <c r="H106" s="23"/>
      <c r="I106" s="27">
        <f>C106*((1+F106/100)/(1+G106/100)-1)*(1+G106/100)/(1+O$111/100)</f>
        <v>0</v>
      </c>
      <c r="J106" s="54">
        <f>(C106-D106)*((1+G106/100)/(1+G$111/100)-1)</f>
        <v>0</v>
      </c>
      <c r="M106" s="4">
        <f>+C106*F106</f>
        <v>0</v>
      </c>
      <c r="N106" s="4">
        <f>+D106*G106</f>
        <v>0</v>
      </c>
      <c r="O106" s="7">
        <f>+C106*G106</f>
        <v>0</v>
      </c>
      <c r="P106" s="2"/>
    </row>
    <row r="107" spans="2:16" x14ac:dyDescent="0.2">
      <c r="B107" s="19"/>
      <c r="C107" s="14"/>
      <c r="D107" s="14"/>
      <c r="E107" s="12"/>
      <c r="F107" s="30"/>
      <c r="G107" s="15"/>
      <c r="H107" s="23"/>
      <c r="I107" s="26"/>
      <c r="J107" s="54"/>
      <c r="M107" s="4"/>
      <c r="N107" s="4"/>
      <c r="O107" s="7"/>
    </row>
    <row r="108" spans="2:16" x14ac:dyDescent="0.2">
      <c r="B108" s="19" t="s">
        <v>20</v>
      </c>
      <c r="C108" s="14">
        <v>0</v>
      </c>
      <c r="D108" s="14">
        <v>0</v>
      </c>
      <c r="E108" s="12"/>
      <c r="F108" s="30">
        <v>0</v>
      </c>
      <c r="G108" s="15">
        <v>0</v>
      </c>
      <c r="H108" s="23"/>
      <c r="I108" s="27">
        <f>C108*((1+F108/100)/(1+G108/100)-1)*(1+G108/100)/(1+O$111/100)</f>
        <v>0</v>
      </c>
      <c r="J108" s="54">
        <f>(C108-D108)*((1+G108/100)/(1+G$111/100)-1)</f>
        <v>0</v>
      </c>
      <c r="M108" s="4">
        <f>+C108*F108</f>
        <v>0</v>
      </c>
      <c r="N108" s="4">
        <f>+D108*G108</f>
        <v>0</v>
      </c>
      <c r="O108" s="7">
        <f>+C108*G108</f>
        <v>0</v>
      </c>
      <c r="P108" s="2"/>
    </row>
    <row r="109" spans="2:16" x14ac:dyDescent="0.2">
      <c r="B109" s="19"/>
      <c r="C109" s="14"/>
      <c r="D109" s="14"/>
      <c r="E109" s="12"/>
      <c r="F109" s="11"/>
      <c r="G109" s="12"/>
      <c r="H109" s="23"/>
      <c r="I109" s="26"/>
      <c r="J109" s="54"/>
      <c r="M109" s="4"/>
      <c r="N109" s="4"/>
      <c r="O109" s="7"/>
    </row>
    <row r="110" spans="2:16" x14ac:dyDescent="0.2">
      <c r="B110" s="19"/>
      <c r="C110" s="14"/>
      <c r="D110" s="14"/>
      <c r="E110" s="12"/>
      <c r="F110" s="11"/>
      <c r="G110" s="12"/>
      <c r="H110" s="23"/>
      <c r="I110" s="26"/>
      <c r="J110" s="54"/>
      <c r="M110" s="4"/>
      <c r="N110" s="4"/>
      <c r="O110" s="7"/>
    </row>
    <row r="111" spans="2:16" x14ac:dyDescent="0.2">
      <c r="B111" s="20" t="s">
        <v>21</v>
      </c>
      <c r="C111" s="16">
        <f>SUM(C104:C108)</f>
        <v>0</v>
      </c>
      <c r="D111" s="16">
        <f>SUM(D104:D108)</f>
        <v>0</v>
      </c>
      <c r="E111" s="17"/>
      <c r="F111" s="120">
        <f>+M111</f>
        <v>0</v>
      </c>
      <c r="G111" s="121">
        <f>+N111</f>
        <v>0</v>
      </c>
      <c r="H111" s="24"/>
      <c r="I111" s="28">
        <f>SUM(I104:I108)</f>
        <v>0</v>
      </c>
      <c r="J111" s="57">
        <f>SUM(J104:J108)</f>
        <v>0</v>
      </c>
      <c r="M111" s="5">
        <f>SUM(M104:M108)</f>
        <v>0</v>
      </c>
      <c r="N111" s="5">
        <f>SUM(N104:N108)</f>
        <v>0</v>
      </c>
      <c r="O111" s="8">
        <f>SUM(O104:O108)</f>
        <v>0</v>
      </c>
      <c r="P111" s="2"/>
    </row>
    <row r="112" spans="2:16" x14ac:dyDescent="0.2">
      <c r="K112" t="s">
        <v>8</v>
      </c>
    </row>
    <row r="113" spans="9:16" x14ac:dyDescent="0.2">
      <c r="M113" t="s">
        <v>8</v>
      </c>
      <c r="P113" s="1"/>
    </row>
    <row r="114" spans="9:16" ht="15.75" x14ac:dyDescent="0.25">
      <c r="I114" s="36" t="s">
        <v>22</v>
      </c>
      <c r="J114" s="37"/>
      <c r="K114" s="38">
        <f>(1+F111/100)/(1+G111/100)-1</f>
        <v>0</v>
      </c>
    </row>
    <row r="115" spans="9:16" x14ac:dyDescent="0.2">
      <c r="I115" s="26"/>
      <c r="J115" s="3"/>
      <c r="K115" s="39"/>
      <c r="M115" t="s">
        <v>16</v>
      </c>
    </row>
    <row r="116" spans="9:16" x14ac:dyDescent="0.2">
      <c r="I116" s="154" t="s">
        <v>92</v>
      </c>
      <c r="J116" s="3"/>
      <c r="K116" s="40">
        <f>+I111</f>
        <v>0</v>
      </c>
      <c r="M116" s="6">
        <f>+(1+F111/100)/(1+O111/100)-1</f>
        <v>0</v>
      </c>
    </row>
    <row r="117" spans="9:16" x14ac:dyDescent="0.2">
      <c r="I117" s="154" t="s">
        <v>76</v>
      </c>
      <c r="J117" s="3"/>
      <c r="K117" s="40">
        <f>+J111</f>
        <v>0</v>
      </c>
      <c r="M117" s="6">
        <f>+(1+O111/100)/(1+G111/100)-1</f>
        <v>0</v>
      </c>
    </row>
    <row r="118" spans="9:16" x14ac:dyDescent="0.2">
      <c r="I118" s="26" t="s">
        <v>8</v>
      </c>
      <c r="J118" s="3"/>
      <c r="K118" s="40" t="s">
        <v>8</v>
      </c>
    </row>
    <row r="119" spans="9:16" x14ac:dyDescent="0.2">
      <c r="I119" s="34" t="s">
        <v>23</v>
      </c>
      <c r="J119" s="35"/>
      <c r="K119" s="41">
        <f>(1+K114)/((1+K116)*(1+K117))-1</f>
        <v>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31"/>
  <sheetViews>
    <sheetView topLeftCell="I5" workbookViewId="0">
      <selection activeCell="AE30" sqref="AE30"/>
    </sheetView>
  </sheetViews>
  <sheetFormatPr defaultRowHeight="12.75" x14ac:dyDescent="0.2"/>
  <cols>
    <col min="3" max="3" width="10.7109375" customWidth="1"/>
    <col min="7" max="9" width="10.7109375" customWidth="1"/>
    <col min="14" max="15" width="10.7109375" customWidth="1"/>
    <col min="16" max="16" width="4.7109375" customWidth="1"/>
    <col min="17" max="17" width="5.7109375" customWidth="1"/>
    <col min="19" max="22" width="10.7109375" customWidth="1"/>
    <col min="25" max="27" width="12.7109375" customWidth="1"/>
  </cols>
  <sheetData>
    <row r="1" spans="1:27" x14ac:dyDescent="0.2">
      <c r="A1" t="s">
        <v>8</v>
      </c>
    </row>
    <row r="4" spans="1:27" ht="23.25" x14ac:dyDescent="0.35">
      <c r="H4" s="58" t="s">
        <v>8</v>
      </c>
      <c r="K4" s="58" t="s">
        <v>27</v>
      </c>
    </row>
    <row r="7" spans="1:27" ht="15.75" x14ac:dyDescent="0.25">
      <c r="C7" s="86"/>
      <c r="D7" s="87" t="s">
        <v>28</v>
      </c>
      <c r="E7" s="88"/>
      <c r="F7" s="89"/>
      <c r="G7" s="87" t="s">
        <v>29</v>
      </c>
      <c r="H7" s="89" t="s">
        <v>30</v>
      </c>
      <c r="I7" s="150" t="s">
        <v>29</v>
      </c>
      <c r="J7" s="87" t="s">
        <v>31</v>
      </c>
      <c r="K7" s="88" t="s">
        <v>9</v>
      </c>
      <c r="L7" s="136" t="s">
        <v>88</v>
      </c>
      <c r="M7" s="88" t="s">
        <v>33</v>
      </c>
      <c r="N7" s="88" t="s">
        <v>29</v>
      </c>
      <c r="O7" s="88" t="s">
        <v>34</v>
      </c>
      <c r="P7" s="91" t="s">
        <v>35</v>
      </c>
      <c r="Q7" s="91" t="s">
        <v>36</v>
      </c>
      <c r="R7" s="88" t="s">
        <v>37</v>
      </c>
      <c r="S7" s="141" t="s">
        <v>38</v>
      </c>
      <c r="T7" s="141" t="s">
        <v>29</v>
      </c>
      <c r="U7" s="141" t="s">
        <v>39</v>
      </c>
      <c r="V7" s="147" t="s">
        <v>29</v>
      </c>
      <c r="W7" s="87" t="s">
        <v>80</v>
      </c>
      <c r="X7" s="90" t="s">
        <v>85</v>
      </c>
      <c r="Y7" s="87" t="s">
        <v>86</v>
      </c>
      <c r="Z7" s="88" t="s">
        <v>81</v>
      </c>
      <c r="AA7" s="89" t="s">
        <v>82</v>
      </c>
    </row>
    <row r="8" spans="1:27" x14ac:dyDescent="0.2">
      <c r="C8" s="92"/>
      <c r="D8" s="93"/>
      <c r="E8" s="4"/>
      <c r="F8" s="94"/>
      <c r="G8" s="93" t="s">
        <v>9</v>
      </c>
      <c r="H8" s="94" t="s">
        <v>40</v>
      </c>
      <c r="I8" s="151" t="s">
        <v>102</v>
      </c>
      <c r="J8" s="93" t="s">
        <v>41</v>
      </c>
      <c r="K8" s="4" t="s">
        <v>42</v>
      </c>
      <c r="L8" s="139" t="s">
        <v>89</v>
      </c>
      <c r="M8" s="4" t="s">
        <v>43</v>
      </c>
      <c r="N8" s="4" t="s">
        <v>43</v>
      </c>
      <c r="O8" s="4" t="s">
        <v>41</v>
      </c>
      <c r="P8" s="4"/>
      <c r="Q8" s="4"/>
      <c r="R8" s="4" t="s">
        <v>41</v>
      </c>
      <c r="S8" s="148" t="s">
        <v>44</v>
      </c>
      <c r="T8" s="148" t="s">
        <v>45</v>
      </c>
      <c r="U8" s="148" t="s">
        <v>41</v>
      </c>
      <c r="V8" s="139" t="s">
        <v>46</v>
      </c>
      <c r="W8" s="93"/>
      <c r="X8" s="94"/>
      <c r="Y8" s="93" t="s">
        <v>83</v>
      </c>
      <c r="Z8" s="4"/>
      <c r="AA8" s="94"/>
    </row>
    <row r="9" spans="1:27" ht="15.75" x14ac:dyDescent="0.25">
      <c r="C9" s="92"/>
      <c r="D9" s="93" t="s">
        <v>47</v>
      </c>
      <c r="E9" s="4" t="s">
        <v>48</v>
      </c>
      <c r="F9" s="94" t="s">
        <v>49</v>
      </c>
      <c r="G9" s="93"/>
      <c r="H9" s="94" t="s">
        <v>9</v>
      </c>
      <c r="I9" s="152" t="s">
        <v>103</v>
      </c>
      <c r="J9" s="93" t="s">
        <v>50</v>
      </c>
      <c r="K9" s="4" t="s">
        <v>51</v>
      </c>
      <c r="L9" s="139" t="s">
        <v>90</v>
      </c>
      <c r="M9" s="4" t="s">
        <v>52</v>
      </c>
      <c r="N9" s="4" t="s">
        <v>52</v>
      </c>
      <c r="O9" s="4"/>
      <c r="P9" s="4"/>
      <c r="Q9" s="4"/>
      <c r="R9" s="4"/>
      <c r="S9" s="148" t="s">
        <v>53</v>
      </c>
      <c r="T9" s="148" t="s">
        <v>53</v>
      </c>
      <c r="U9" s="148" t="s">
        <v>8</v>
      </c>
      <c r="V9" s="139" t="s">
        <v>53</v>
      </c>
      <c r="W9" s="93"/>
      <c r="X9" s="94"/>
      <c r="Y9" s="93" t="s">
        <v>84</v>
      </c>
      <c r="Z9" s="4"/>
      <c r="AA9" s="94"/>
    </row>
    <row r="10" spans="1:27" ht="14.25" x14ac:dyDescent="0.2">
      <c r="C10" s="95"/>
      <c r="D10" s="96"/>
      <c r="E10" s="97"/>
      <c r="F10" s="98"/>
      <c r="G10" s="96"/>
      <c r="H10" s="98"/>
      <c r="I10" s="153" t="s">
        <v>104</v>
      </c>
      <c r="J10" s="96"/>
      <c r="K10" s="138" t="s">
        <v>87</v>
      </c>
      <c r="L10" s="140" t="s">
        <v>91</v>
      </c>
      <c r="M10" s="97"/>
      <c r="N10" s="97"/>
      <c r="O10" s="97"/>
      <c r="P10" s="97"/>
      <c r="Q10" s="97"/>
      <c r="R10" s="97"/>
      <c r="S10" s="97"/>
      <c r="T10" s="97"/>
      <c r="U10" s="97"/>
      <c r="V10" s="98"/>
      <c r="W10" s="96"/>
      <c r="X10" s="98"/>
      <c r="Y10" s="96"/>
      <c r="Z10" s="97"/>
      <c r="AA10" s="98"/>
    </row>
    <row r="11" spans="1:27" x14ac:dyDescent="0.2">
      <c r="C11" s="92"/>
      <c r="D11" s="11"/>
      <c r="E11" s="12"/>
      <c r="F11" s="13"/>
      <c r="G11" s="99"/>
      <c r="H11" s="100"/>
      <c r="I11" s="101"/>
      <c r="J11" s="99"/>
      <c r="K11" s="137"/>
      <c r="L11" s="100"/>
      <c r="M11" s="10"/>
      <c r="N11" s="102"/>
      <c r="O11" s="102"/>
      <c r="P11" s="10"/>
      <c r="Q11" s="10"/>
      <c r="R11" s="102"/>
      <c r="S11" s="10"/>
      <c r="T11" s="102"/>
      <c r="U11" s="102"/>
      <c r="V11" s="100"/>
      <c r="W11" s="163"/>
      <c r="X11" s="164"/>
      <c r="Y11" s="161"/>
      <c r="Z11" s="157"/>
      <c r="AA11" s="158"/>
    </row>
    <row r="12" spans="1:27" x14ac:dyDescent="0.2">
      <c r="C12" s="92" t="s">
        <v>54</v>
      </c>
      <c r="D12" s="59">
        <v>0.15</v>
      </c>
      <c r="E12" s="60">
        <v>-0.05</v>
      </c>
      <c r="F12" s="61">
        <v>0.19</v>
      </c>
      <c r="G12" s="76" t="s">
        <v>8</v>
      </c>
      <c r="H12" s="77" t="s">
        <v>8</v>
      </c>
      <c r="I12" s="71">
        <v>8.3000000000000004E-2</v>
      </c>
      <c r="J12" s="78" t="s">
        <v>8</v>
      </c>
      <c r="K12" s="79" t="s">
        <v>8</v>
      </c>
      <c r="L12" s="77" t="s">
        <v>8</v>
      </c>
      <c r="M12" s="75">
        <v>6.1999999999999998E-3</v>
      </c>
      <c r="N12" s="79" t="s">
        <v>8</v>
      </c>
      <c r="O12" s="85" t="s">
        <v>8</v>
      </c>
      <c r="P12" s="63">
        <v>1.0318483954104456</v>
      </c>
      <c r="Q12" s="60">
        <v>8.0134129651031338E-3</v>
      </c>
      <c r="R12" s="109" t="s">
        <v>8</v>
      </c>
      <c r="S12" s="75">
        <v>1.4999999999999999E-2</v>
      </c>
      <c r="T12" s="79" t="s">
        <v>8</v>
      </c>
      <c r="U12" s="85" t="s">
        <v>8</v>
      </c>
      <c r="V12" s="77" t="s">
        <v>8</v>
      </c>
      <c r="W12" s="133" t="s">
        <v>8</v>
      </c>
      <c r="X12" s="134" t="s">
        <v>8</v>
      </c>
      <c r="Y12" s="145" t="s">
        <v>8</v>
      </c>
      <c r="Z12" s="135" t="s">
        <v>8</v>
      </c>
      <c r="AA12" s="124" t="s">
        <v>8</v>
      </c>
    </row>
    <row r="13" spans="1:27" x14ac:dyDescent="0.2">
      <c r="C13" s="92"/>
      <c r="D13" s="59"/>
      <c r="E13" s="60"/>
      <c r="F13" s="61"/>
      <c r="G13" s="82"/>
      <c r="H13" s="83"/>
      <c r="I13" s="71"/>
      <c r="J13" s="82" t="s">
        <v>8</v>
      </c>
      <c r="K13" s="84"/>
      <c r="L13" s="83"/>
      <c r="M13" s="63"/>
      <c r="N13" s="84"/>
      <c r="O13" s="84" t="s">
        <v>8</v>
      </c>
      <c r="P13" s="63"/>
      <c r="Q13" s="63"/>
      <c r="R13" s="109"/>
      <c r="S13" s="63"/>
      <c r="T13" s="84"/>
      <c r="U13" s="84"/>
      <c r="V13" s="83"/>
      <c r="W13" s="133"/>
      <c r="X13" s="134"/>
      <c r="Y13" s="145"/>
      <c r="Z13" s="135"/>
      <c r="AA13" s="124"/>
    </row>
    <row r="14" spans="1:27" x14ac:dyDescent="0.2">
      <c r="C14" s="92" t="s">
        <v>55</v>
      </c>
      <c r="D14" s="59">
        <v>0.12</v>
      </c>
      <c r="E14" s="60">
        <v>-0.03</v>
      </c>
      <c r="F14" s="61">
        <v>0.16500000000000001</v>
      </c>
      <c r="G14" s="76" t="s">
        <v>8</v>
      </c>
      <c r="H14" s="77" t="s">
        <v>8</v>
      </c>
      <c r="I14" s="71">
        <v>8.1000000000000003E-2</v>
      </c>
      <c r="J14" s="78" t="s">
        <v>8</v>
      </c>
      <c r="K14" s="79" t="s">
        <v>8</v>
      </c>
      <c r="L14" s="77" t="s">
        <v>8</v>
      </c>
      <c r="M14" s="75">
        <v>4.1000000000000003E-3</v>
      </c>
      <c r="N14" s="79" t="s">
        <v>8</v>
      </c>
      <c r="O14" s="85" t="s">
        <v>8</v>
      </c>
      <c r="P14" s="63">
        <v>1.0465605041701549</v>
      </c>
      <c r="Q14" s="60">
        <v>-2.8935736949828456E-3</v>
      </c>
      <c r="R14" s="109" t="s">
        <v>8</v>
      </c>
      <c r="S14" s="75">
        <v>0.01</v>
      </c>
      <c r="T14" s="79" t="s">
        <v>8</v>
      </c>
      <c r="U14" s="85" t="s">
        <v>8</v>
      </c>
      <c r="V14" s="77" t="s">
        <v>8</v>
      </c>
      <c r="W14" s="133" t="s">
        <v>8</v>
      </c>
      <c r="X14" s="134" t="s">
        <v>8</v>
      </c>
      <c r="Y14" s="145"/>
      <c r="Z14" s="135"/>
      <c r="AA14" s="124"/>
    </row>
    <row r="15" spans="1:27" x14ac:dyDescent="0.2">
      <c r="C15" s="92"/>
      <c r="D15" s="59"/>
      <c r="E15" s="60"/>
      <c r="F15" s="61"/>
      <c r="G15" s="82"/>
      <c r="H15" s="83"/>
      <c r="I15" s="71"/>
      <c r="J15" s="82"/>
      <c r="K15" s="84"/>
      <c r="L15" s="83"/>
      <c r="M15" s="63"/>
      <c r="N15" s="84"/>
      <c r="O15" s="84"/>
      <c r="P15" s="63"/>
      <c r="Q15" s="63"/>
      <c r="R15" s="109"/>
      <c r="S15" s="63"/>
      <c r="T15" s="84"/>
      <c r="U15" s="84"/>
      <c r="V15" s="83"/>
      <c r="W15" s="133"/>
      <c r="X15" s="134" t="s">
        <v>8</v>
      </c>
      <c r="Y15" s="145"/>
      <c r="Z15" s="135"/>
      <c r="AA15" s="124"/>
    </row>
    <row r="16" spans="1:27" x14ac:dyDescent="0.2">
      <c r="C16" s="92" t="s">
        <v>56</v>
      </c>
      <c r="D16" s="59">
        <v>0.16</v>
      </c>
      <c r="E16" s="60">
        <v>-2.5000000000000001E-2</v>
      </c>
      <c r="F16" s="61">
        <v>0.155</v>
      </c>
      <c r="G16" s="76" t="s">
        <v>8</v>
      </c>
      <c r="H16" s="77" t="s">
        <v>8</v>
      </c>
      <c r="I16" s="71">
        <v>9.1318467464144404E-2</v>
      </c>
      <c r="J16" s="78" t="s">
        <v>8</v>
      </c>
      <c r="K16" s="79" t="s">
        <v>8</v>
      </c>
      <c r="L16" s="77" t="s">
        <v>8</v>
      </c>
      <c r="M16" s="75">
        <v>8.3999999999999995E-3</v>
      </c>
      <c r="N16" s="79" t="s">
        <v>8</v>
      </c>
      <c r="O16" s="85" t="s">
        <v>8</v>
      </c>
      <c r="P16" s="63">
        <v>1.0945572417902847</v>
      </c>
      <c r="Q16" s="60">
        <v>4.6854765125305814E-3</v>
      </c>
      <c r="R16" s="109" t="s">
        <v>8</v>
      </c>
      <c r="S16" s="75">
        <v>0.02</v>
      </c>
      <c r="T16" s="79" t="s">
        <v>57</v>
      </c>
      <c r="U16" s="85" t="s">
        <v>8</v>
      </c>
      <c r="V16" s="77" t="s">
        <v>8</v>
      </c>
      <c r="W16" s="133" t="s">
        <v>8</v>
      </c>
      <c r="X16" s="134" t="s">
        <v>8</v>
      </c>
      <c r="Y16" s="145"/>
      <c r="Z16" s="135"/>
      <c r="AA16" s="124"/>
    </row>
    <row r="17" spans="3:27" x14ac:dyDescent="0.2">
      <c r="C17" s="92"/>
      <c r="D17" s="59"/>
      <c r="E17" s="60"/>
      <c r="F17" s="61"/>
      <c r="G17" s="76"/>
      <c r="H17" s="77"/>
      <c r="I17" s="71"/>
      <c r="J17" s="78"/>
      <c r="K17" s="79"/>
      <c r="L17" s="77"/>
      <c r="M17" s="75"/>
      <c r="N17" s="79"/>
      <c r="O17" s="85"/>
      <c r="P17" s="63"/>
      <c r="Q17" s="60"/>
      <c r="R17" s="109"/>
      <c r="S17" s="75"/>
      <c r="T17" s="79"/>
      <c r="U17" s="85"/>
      <c r="V17" s="77"/>
      <c r="W17" s="133"/>
      <c r="X17" s="134"/>
      <c r="Y17" s="145"/>
      <c r="Z17" s="135"/>
      <c r="AA17" s="124"/>
    </row>
    <row r="18" spans="3:27" x14ac:dyDescent="0.2">
      <c r="C18" s="92" t="s">
        <v>58</v>
      </c>
      <c r="D18" s="59">
        <v>0.18</v>
      </c>
      <c r="E18" s="60">
        <v>-6.8000000000000005E-2</v>
      </c>
      <c r="F18" s="61">
        <v>0.16500000000000001</v>
      </c>
      <c r="G18" s="76" t="s">
        <v>8</v>
      </c>
      <c r="H18" s="77" t="s">
        <v>8</v>
      </c>
      <c r="I18" s="71">
        <v>6.365728552176883E-2</v>
      </c>
      <c r="J18" s="78" t="s">
        <v>8</v>
      </c>
      <c r="K18" s="79" t="s">
        <v>8</v>
      </c>
      <c r="L18" s="77" t="s">
        <v>8</v>
      </c>
      <c r="M18" s="75">
        <v>1.4999999999999999E-2</v>
      </c>
      <c r="N18" s="79" t="s">
        <v>8</v>
      </c>
      <c r="O18" s="85" t="s">
        <v>8</v>
      </c>
      <c r="P18" s="63">
        <v>0.28354893757515626</v>
      </c>
      <c r="Q18" s="60">
        <v>6.319380410349687E-2</v>
      </c>
      <c r="R18" s="109" t="s">
        <v>8</v>
      </c>
      <c r="S18" s="75">
        <v>0.03</v>
      </c>
      <c r="T18" s="79" t="s">
        <v>8</v>
      </c>
      <c r="U18" s="85" t="s">
        <v>8</v>
      </c>
      <c r="V18" s="77" t="s">
        <v>8</v>
      </c>
      <c r="W18" s="133" t="s">
        <v>8</v>
      </c>
      <c r="X18" s="134" t="s">
        <v>8</v>
      </c>
      <c r="Y18" s="145"/>
      <c r="Z18" s="135"/>
      <c r="AA18" s="124"/>
    </row>
    <row r="19" spans="3:27" x14ac:dyDescent="0.2">
      <c r="C19" s="92"/>
      <c r="D19" s="59"/>
      <c r="E19" s="60"/>
      <c r="F19" s="61"/>
      <c r="G19" s="76"/>
      <c r="H19" s="77"/>
      <c r="I19" s="71"/>
      <c r="J19" s="78"/>
      <c r="K19" s="79"/>
      <c r="L19" s="77"/>
      <c r="M19" s="75"/>
      <c r="N19" s="79"/>
      <c r="O19" s="85" t="s">
        <v>8</v>
      </c>
      <c r="P19" s="63"/>
      <c r="Q19" s="60"/>
      <c r="R19" s="109"/>
      <c r="S19" s="75"/>
      <c r="T19" s="79" t="s">
        <v>8</v>
      </c>
      <c r="U19" s="85"/>
      <c r="V19" s="77"/>
      <c r="W19" s="133"/>
      <c r="X19" s="134"/>
      <c r="Y19" s="145"/>
      <c r="Z19" s="135"/>
      <c r="AA19" s="124"/>
    </row>
    <row r="20" spans="3:27" x14ac:dyDescent="0.2">
      <c r="C20" s="92" t="s">
        <v>59</v>
      </c>
      <c r="D20" s="59">
        <v>0.11</v>
      </c>
      <c r="E20" s="60">
        <v>-5.0000000000000001E-3</v>
      </c>
      <c r="F20" s="61">
        <v>0.13</v>
      </c>
      <c r="G20" s="76" t="s">
        <v>8</v>
      </c>
      <c r="H20" s="77" t="s">
        <v>8</v>
      </c>
      <c r="I20" s="71">
        <v>0.04</v>
      </c>
      <c r="J20" s="78" t="s">
        <v>8</v>
      </c>
      <c r="K20" s="79" t="s">
        <v>8</v>
      </c>
      <c r="L20" s="77" t="s">
        <v>8</v>
      </c>
      <c r="M20" s="75">
        <v>6.1999999999999998E-3</v>
      </c>
      <c r="N20" s="79" t="s">
        <v>8</v>
      </c>
      <c r="O20" s="85" t="s">
        <v>8</v>
      </c>
      <c r="P20" s="63">
        <v>0.38087618285561864</v>
      </c>
      <c r="Q20" s="60">
        <v>4.5865916386120913E-2</v>
      </c>
      <c r="R20" s="109" t="s">
        <v>8</v>
      </c>
      <c r="S20" s="75">
        <v>1.4E-2</v>
      </c>
      <c r="T20" s="79" t="s">
        <v>8</v>
      </c>
      <c r="U20" s="85" t="s">
        <v>8</v>
      </c>
      <c r="V20" s="77" t="s">
        <v>8</v>
      </c>
      <c r="W20" s="133" t="s">
        <v>8</v>
      </c>
      <c r="X20" s="134" t="s">
        <v>8</v>
      </c>
      <c r="Y20" s="145"/>
      <c r="Z20" s="135"/>
      <c r="AA20" s="124"/>
    </row>
    <row r="21" spans="3:27" x14ac:dyDescent="0.2">
      <c r="C21" s="92"/>
      <c r="D21" s="62"/>
      <c r="E21" s="63"/>
      <c r="F21" s="64"/>
      <c r="G21" s="103"/>
      <c r="H21" s="104"/>
      <c r="I21" s="74"/>
      <c r="J21" s="103"/>
      <c r="K21" s="105"/>
      <c r="L21" s="104"/>
      <c r="M21" s="69"/>
      <c r="N21" s="105"/>
      <c r="O21" s="105"/>
      <c r="P21" s="69"/>
      <c r="Q21" s="69"/>
      <c r="R21" s="105"/>
      <c r="S21" s="69"/>
      <c r="T21" s="105"/>
      <c r="U21" s="105"/>
      <c r="V21" s="104"/>
      <c r="W21" s="165"/>
      <c r="X21" s="166"/>
      <c r="Y21" s="162"/>
      <c r="Z21" s="159"/>
      <c r="AA21" s="160"/>
    </row>
    <row r="22" spans="3:27" x14ac:dyDescent="0.2">
      <c r="C22" s="86"/>
      <c r="D22" s="65"/>
      <c r="E22" s="66"/>
      <c r="F22" s="67"/>
      <c r="G22" s="99"/>
      <c r="H22" s="100"/>
      <c r="I22" s="73"/>
      <c r="J22" s="99"/>
      <c r="K22" s="100"/>
      <c r="P22" s="73"/>
    </row>
    <row r="23" spans="3:27" x14ac:dyDescent="0.2">
      <c r="C23" s="92" t="s">
        <v>7</v>
      </c>
      <c r="D23" s="59">
        <v>0.13</v>
      </c>
      <c r="E23" s="60">
        <v>-4.4999999999999998E-2</v>
      </c>
      <c r="F23" s="61">
        <v>0.17</v>
      </c>
      <c r="G23" s="80"/>
      <c r="H23" s="81"/>
      <c r="I23" s="71">
        <v>7.4999999999999997E-2</v>
      </c>
      <c r="J23" s="80"/>
      <c r="K23" s="81"/>
      <c r="P23" s="72">
        <v>1</v>
      </c>
      <c r="R23" t="s">
        <v>8</v>
      </c>
    </row>
    <row r="24" spans="3:27" x14ac:dyDescent="0.2">
      <c r="C24" s="95"/>
      <c r="D24" s="68"/>
      <c r="E24" s="69"/>
      <c r="F24" s="70"/>
      <c r="G24" s="106"/>
      <c r="H24" s="107"/>
      <c r="I24" s="74"/>
      <c r="J24" s="106"/>
      <c r="K24" s="107"/>
      <c r="P24" s="74"/>
    </row>
    <row r="25" spans="3:27" x14ac:dyDescent="0.2">
      <c r="R25" t="s">
        <v>8</v>
      </c>
    </row>
    <row r="27" spans="3:27" x14ac:dyDescent="0.2">
      <c r="R27" t="s">
        <v>8</v>
      </c>
    </row>
    <row r="29" spans="3:27" x14ac:dyDescent="0.2">
      <c r="R29" t="s">
        <v>8</v>
      </c>
    </row>
    <row r="31" spans="3:27" x14ac:dyDescent="0.2">
      <c r="R31" t="s">
        <v>8</v>
      </c>
    </row>
  </sheetData>
  <phoneticPr fontId="0" type="noConversion"/>
  <pageMargins left="0.75" right="0.75" top="1" bottom="1" header="0.5" footer="0.5"/>
  <pageSetup paperSize="9" scale="63" orientation="landscape" horizont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P93"/>
  <sheetViews>
    <sheetView workbookViewId="0"/>
  </sheetViews>
  <sheetFormatPr defaultRowHeight="12.75" x14ac:dyDescent="0.2"/>
  <cols>
    <col min="1" max="1" width="9.140625" style="167"/>
    <col min="2" max="2" width="15.7109375" style="167" customWidth="1"/>
    <col min="3" max="4" width="9.140625" style="167"/>
    <col min="5" max="5" width="2.7109375" style="167" customWidth="1"/>
    <col min="6" max="6" width="9.140625" style="167"/>
    <col min="7" max="7" width="10.7109375" style="167" customWidth="1"/>
    <col min="8" max="8" width="2.7109375" style="167" customWidth="1"/>
    <col min="9" max="16384" width="9.140625" style="167"/>
  </cols>
  <sheetData>
    <row r="2" spans="2:16" ht="20.25" x14ac:dyDescent="0.3">
      <c r="C2" s="213" t="s">
        <v>108</v>
      </c>
    </row>
    <row r="4" spans="2:16" ht="15.75" x14ac:dyDescent="0.25">
      <c r="B4" s="212" t="s">
        <v>92</v>
      </c>
      <c r="C4" s="210"/>
      <c r="D4" s="210"/>
      <c r="E4" s="210"/>
      <c r="F4" s="211" t="s">
        <v>2</v>
      </c>
      <c r="G4" s="210"/>
      <c r="H4" s="209"/>
      <c r="I4" s="178" t="s">
        <v>3</v>
      </c>
      <c r="J4" s="208"/>
      <c r="M4" s="192" t="s">
        <v>4</v>
      </c>
      <c r="N4" s="192" t="s">
        <v>4</v>
      </c>
      <c r="O4" s="191" t="s">
        <v>5</v>
      </c>
    </row>
    <row r="5" spans="2:16" ht="15.75" x14ac:dyDescent="0.25">
      <c r="B5" s="207" t="s">
        <v>107</v>
      </c>
      <c r="C5" s="195" t="s">
        <v>6</v>
      </c>
      <c r="D5" s="195" t="s">
        <v>7</v>
      </c>
      <c r="E5" s="195"/>
      <c r="F5" s="196" t="s">
        <v>8</v>
      </c>
      <c r="G5" s="195"/>
      <c r="H5" s="194"/>
      <c r="I5" s="173"/>
      <c r="J5" s="202"/>
      <c r="M5" s="192" t="s">
        <v>9</v>
      </c>
      <c r="N5" s="192" t="s">
        <v>10</v>
      </c>
      <c r="O5" s="191" t="s">
        <v>11</v>
      </c>
    </row>
    <row r="6" spans="2:16" x14ac:dyDescent="0.2">
      <c r="B6" s="190" t="s">
        <v>8</v>
      </c>
      <c r="C6" s="205" t="s">
        <v>13</v>
      </c>
      <c r="D6" s="205" t="s">
        <v>13</v>
      </c>
      <c r="E6" s="205"/>
      <c r="F6" s="206" t="s">
        <v>6</v>
      </c>
      <c r="G6" s="205" t="s">
        <v>7</v>
      </c>
      <c r="H6" s="204"/>
      <c r="I6" s="170" t="s">
        <v>92</v>
      </c>
      <c r="J6" s="203" t="s">
        <v>76</v>
      </c>
      <c r="M6" s="192" t="s">
        <v>16</v>
      </c>
      <c r="N6" s="192" t="s">
        <v>16</v>
      </c>
      <c r="O6" s="191" t="s">
        <v>9</v>
      </c>
    </row>
    <row r="7" spans="2:16" x14ac:dyDescent="0.2">
      <c r="B7" s="198"/>
      <c r="C7" s="195"/>
      <c r="D7" s="195"/>
      <c r="E7" s="195"/>
      <c r="F7" s="196"/>
      <c r="G7" s="195"/>
      <c r="H7" s="194"/>
      <c r="I7" s="173"/>
      <c r="J7" s="202"/>
      <c r="M7" s="192"/>
      <c r="N7" s="192"/>
      <c r="O7" s="191"/>
    </row>
    <row r="8" spans="2:16" x14ac:dyDescent="0.2">
      <c r="B8" s="198"/>
      <c r="C8" s="195"/>
      <c r="D8" s="195"/>
      <c r="E8" s="195"/>
      <c r="F8" s="196"/>
      <c r="G8" s="195"/>
      <c r="H8" s="194"/>
      <c r="I8" s="173"/>
      <c r="J8" s="202"/>
      <c r="M8" s="192"/>
      <c r="N8" s="192"/>
      <c r="O8" s="191"/>
    </row>
    <row r="9" spans="2:16" x14ac:dyDescent="0.2">
      <c r="B9" s="198" t="s">
        <v>18</v>
      </c>
      <c r="C9" s="197">
        <v>0.4</v>
      </c>
      <c r="D9" s="197">
        <v>0.4</v>
      </c>
      <c r="E9" s="195"/>
      <c r="F9" s="201">
        <v>20</v>
      </c>
      <c r="G9" s="200">
        <v>10</v>
      </c>
      <c r="H9" s="194"/>
      <c r="I9" s="199">
        <f>C9*((1+F9/100)/(1+G9/100)-1)*(1+G9/100)/(1+O$18/100)</f>
        <v>3.8080731150038058E-2</v>
      </c>
      <c r="J9" s="193">
        <f>(C9-D9)*((1+G9/100)/(1+G$18/100)-1)</f>
        <v>0</v>
      </c>
      <c r="M9" s="192">
        <f>+C9*F9</f>
        <v>8</v>
      </c>
      <c r="N9" s="192">
        <f>+D9*G9</f>
        <v>4</v>
      </c>
      <c r="O9" s="191">
        <f>+C9*G9</f>
        <v>4</v>
      </c>
      <c r="P9" s="180"/>
    </row>
    <row r="10" spans="2:16" x14ac:dyDescent="0.2">
      <c r="B10" s="198"/>
      <c r="C10" s="197"/>
      <c r="D10" s="197"/>
      <c r="E10" s="195"/>
      <c r="F10" s="201"/>
      <c r="G10" s="200"/>
      <c r="H10" s="194"/>
      <c r="I10" s="173"/>
      <c r="J10" s="193"/>
      <c r="M10" s="192"/>
      <c r="N10" s="192"/>
      <c r="O10" s="191"/>
    </row>
    <row r="11" spans="2:16" x14ac:dyDescent="0.2">
      <c r="B11" s="198" t="s">
        <v>19</v>
      </c>
      <c r="C11" s="197">
        <v>0.3</v>
      </c>
      <c r="D11" s="197">
        <v>0.2</v>
      </c>
      <c r="E11" s="195"/>
      <c r="F11" s="201">
        <v>-5</v>
      </c>
      <c r="G11" s="200">
        <v>-4</v>
      </c>
      <c r="H11" s="194"/>
      <c r="I11" s="199">
        <f>C11*((1+F11/100)/(1+G11/100)-1)*(1+G11/100)/(1+O$18/100)</f>
        <v>-2.8560548362528458E-3</v>
      </c>
      <c r="J11" s="193">
        <f>(C11-D11)*((1+G11/100)/(1+G$18/100)-1)</f>
        <v>-9.7744360902255675E-3</v>
      </c>
      <c r="M11" s="192">
        <f>+C11*F11</f>
        <v>-1.5</v>
      </c>
      <c r="N11" s="192">
        <f>+D11*G11</f>
        <v>-0.8</v>
      </c>
      <c r="O11" s="191">
        <f>+C11*G11</f>
        <v>-1.2</v>
      </c>
      <c r="P11" s="180"/>
    </row>
    <row r="12" spans="2:16" x14ac:dyDescent="0.2">
      <c r="B12" s="198"/>
      <c r="C12" s="197"/>
      <c r="D12" s="197"/>
      <c r="E12" s="195"/>
      <c r="F12" s="201"/>
      <c r="G12" s="200"/>
      <c r="H12" s="194"/>
      <c r="I12" s="173"/>
      <c r="J12" s="193"/>
      <c r="M12" s="192"/>
      <c r="N12" s="192"/>
      <c r="O12" s="191"/>
    </row>
    <row r="13" spans="2:16" x14ac:dyDescent="0.2">
      <c r="B13" s="198" t="s">
        <v>20</v>
      </c>
      <c r="C13" s="197">
        <v>0.2</v>
      </c>
      <c r="D13" s="197">
        <v>0.4</v>
      </c>
      <c r="E13" s="195"/>
      <c r="F13" s="201">
        <v>6</v>
      </c>
      <c r="G13" s="200">
        <v>8</v>
      </c>
      <c r="H13" s="194"/>
      <c r="I13" s="199">
        <f>C13*((1+F13/100)/(1+G13/100)-1)*(1+G13/100)/(1+O$18/100)</f>
        <v>-3.8080731150038024E-3</v>
      </c>
      <c r="J13" s="193">
        <f>(C13-D13)*((1+G13/100)/(1+G$18/100)-1)</f>
        <v>-3.0075187969925035E-3</v>
      </c>
      <c r="M13" s="192">
        <f>+C13*F13</f>
        <v>1.2000000000000002</v>
      </c>
      <c r="N13" s="192">
        <f>+D13*G13</f>
        <v>3.2</v>
      </c>
      <c r="O13" s="191">
        <f>+C13*G13</f>
        <v>1.6</v>
      </c>
      <c r="P13" s="180"/>
    </row>
    <row r="14" spans="2:16" x14ac:dyDescent="0.2">
      <c r="B14" s="198"/>
      <c r="C14" s="197"/>
      <c r="D14" s="197"/>
      <c r="E14" s="195"/>
      <c r="F14" s="201"/>
      <c r="G14" s="200"/>
      <c r="H14" s="194"/>
      <c r="I14" s="199"/>
      <c r="J14" s="193"/>
      <c r="M14" s="192"/>
      <c r="N14" s="192"/>
      <c r="O14" s="191"/>
      <c r="P14" s="180"/>
    </row>
    <row r="15" spans="2:16" x14ac:dyDescent="0.2">
      <c r="B15" s="198" t="s">
        <v>105</v>
      </c>
      <c r="C15" s="197">
        <v>0.1</v>
      </c>
      <c r="D15" s="197">
        <v>0</v>
      </c>
      <c r="E15" s="195"/>
      <c r="F15" s="201">
        <v>8</v>
      </c>
      <c r="G15" s="200">
        <v>6.4</v>
      </c>
      <c r="H15" s="194"/>
      <c r="I15" s="199">
        <f>C15*((1+F15/100)/(1+G15/100)-1)*(1+G15/100)/(1+O$18/100)</f>
        <v>1.5232292460015348E-3</v>
      </c>
      <c r="J15" s="193">
        <f>(C15-D15)*((1+G15/100)/(1+G$18/100)-1)</f>
        <v>0</v>
      </c>
      <c r="M15" s="192">
        <f>+C15*F15</f>
        <v>0.8</v>
      </c>
      <c r="N15" s="192">
        <f>+D15*G15</f>
        <v>0</v>
      </c>
      <c r="O15" s="191">
        <f>+C15*G15</f>
        <v>0.64000000000000012</v>
      </c>
      <c r="P15" s="180"/>
    </row>
    <row r="16" spans="2:16" x14ac:dyDescent="0.2">
      <c r="B16" s="198"/>
      <c r="C16" s="197"/>
      <c r="D16" s="197"/>
      <c r="E16" s="195"/>
      <c r="F16" s="196"/>
      <c r="G16" s="195"/>
      <c r="H16" s="194"/>
      <c r="I16" s="173"/>
      <c r="J16" s="193"/>
      <c r="M16" s="192"/>
      <c r="N16" s="192"/>
      <c r="O16" s="191"/>
    </row>
    <row r="17" spans="2:16" x14ac:dyDescent="0.2">
      <c r="B17" s="198"/>
      <c r="C17" s="197"/>
      <c r="D17" s="197"/>
      <c r="E17" s="195"/>
      <c r="F17" s="196"/>
      <c r="G17" s="195"/>
      <c r="H17" s="194"/>
      <c r="I17" s="173"/>
      <c r="J17" s="193"/>
      <c r="M17" s="192"/>
      <c r="N17" s="192"/>
      <c r="O17" s="191"/>
    </row>
    <row r="18" spans="2:16" x14ac:dyDescent="0.2">
      <c r="B18" s="190" t="s">
        <v>21</v>
      </c>
      <c r="C18" s="189">
        <f>SUM(C9:C13)</f>
        <v>0.89999999999999991</v>
      </c>
      <c r="D18" s="189">
        <f>SUM(D9:D13)</f>
        <v>1</v>
      </c>
      <c r="E18" s="188"/>
      <c r="F18" s="187">
        <f>+M18</f>
        <v>8.5</v>
      </c>
      <c r="G18" s="186">
        <f>+N18</f>
        <v>6.4</v>
      </c>
      <c r="H18" s="185"/>
      <c r="I18" s="184">
        <f>SUM(I9:I15)</f>
        <v>3.2939832444782942E-2</v>
      </c>
      <c r="J18" s="183">
        <f>SUM(J9:J15)</f>
        <v>-1.2781954887218071E-2</v>
      </c>
      <c r="M18" s="182">
        <f>SUM(M9:M15)</f>
        <v>8.5</v>
      </c>
      <c r="N18" s="182">
        <f>SUM(N9:N15)</f>
        <v>6.4</v>
      </c>
      <c r="O18" s="181">
        <f>SUM(O9:O15)</f>
        <v>5.0400000000000009</v>
      </c>
      <c r="P18" s="180"/>
    </row>
    <row r="20" spans="2:16" x14ac:dyDescent="0.2">
      <c r="M20" s="167" t="s">
        <v>8</v>
      </c>
      <c r="P20" s="179"/>
    </row>
    <row r="21" spans="2:16" ht="15.75" x14ac:dyDescent="0.25">
      <c r="I21" s="178" t="s">
        <v>22</v>
      </c>
      <c r="J21" s="177"/>
      <c r="K21" s="176">
        <f>(1+F18/100)/(1+G18/100)-1</f>
        <v>1.9736842105263053E-2</v>
      </c>
    </row>
    <row r="22" spans="2:16" x14ac:dyDescent="0.2">
      <c r="I22" s="173"/>
      <c r="J22" s="172"/>
      <c r="K22" s="175"/>
      <c r="M22" s="167" t="s">
        <v>16</v>
      </c>
    </row>
    <row r="23" spans="2:16" x14ac:dyDescent="0.2">
      <c r="I23" s="173" t="s">
        <v>14</v>
      </c>
      <c r="J23" s="172"/>
      <c r="K23" s="171">
        <f>+I18</f>
        <v>3.2939832444782942E-2</v>
      </c>
      <c r="M23" s="174">
        <f>+(1+F18/100)/(1+O18/100)-1</f>
        <v>3.2939832444782935E-2</v>
      </c>
    </row>
    <row r="24" spans="2:16" x14ac:dyDescent="0.2">
      <c r="I24" s="173" t="s">
        <v>15</v>
      </c>
      <c r="J24" s="172"/>
      <c r="K24" s="171">
        <f>+J18</f>
        <v>-1.2781954887218071E-2</v>
      </c>
      <c r="M24" s="174">
        <f>+(1+O18/100)/(1+G18/100)-1</f>
        <v>-1.2781954887218117E-2</v>
      </c>
    </row>
    <row r="25" spans="2:16" x14ac:dyDescent="0.2">
      <c r="I25" s="173" t="s">
        <v>8</v>
      </c>
      <c r="J25" s="172"/>
      <c r="K25" s="171" t="s">
        <v>8</v>
      </c>
    </row>
    <row r="26" spans="2:16" x14ac:dyDescent="0.2">
      <c r="I26" s="170" t="s">
        <v>23</v>
      </c>
      <c r="J26" s="169"/>
      <c r="K26" s="168">
        <f>(1+K21)/((1+K23)*(1+K24))-1</f>
        <v>0</v>
      </c>
    </row>
    <row r="37" spans="2:16" ht="15.75" x14ac:dyDescent="0.25">
      <c r="B37" s="212" t="s">
        <v>75</v>
      </c>
      <c r="C37" s="210"/>
      <c r="D37" s="210"/>
      <c r="E37" s="210"/>
      <c r="F37" s="211" t="s">
        <v>2</v>
      </c>
      <c r="G37" s="210"/>
      <c r="H37" s="209"/>
      <c r="I37" s="178" t="s">
        <v>3</v>
      </c>
      <c r="J37" s="208"/>
      <c r="M37" s="192" t="s">
        <v>4</v>
      </c>
      <c r="N37" s="192" t="s">
        <v>4</v>
      </c>
      <c r="O37" s="191" t="s">
        <v>5</v>
      </c>
    </row>
    <row r="38" spans="2:16" ht="15.75" x14ac:dyDescent="0.25">
      <c r="B38" s="207" t="s">
        <v>107</v>
      </c>
      <c r="C38" s="195" t="s">
        <v>6</v>
      </c>
      <c r="D38" s="195" t="s">
        <v>7</v>
      </c>
      <c r="E38" s="195"/>
      <c r="F38" s="196" t="s">
        <v>8</v>
      </c>
      <c r="G38" s="195"/>
      <c r="H38" s="194"/>
      <c r="I38" s="173"/>
      <c r="J38" s="202"/>
      <c r="M38" s="192" t="s">
        <v>9</v>
      </c>
      <c r="N38" s="192" t="s">
        <v>10</v>
      </c>
      <c r="O38" s="191" t="s">
        <v>11</v>
      </c>
    </row>
    <row r="39" spans="2:16" x14ac:dyDescent="0.2">
      <c r="B39" s="190" t="s">
        <v>8</v>
      </c>
      <c r="C39" s="205" t="s">
        <v>13</v>
      </c>
      <c r="D39" s="205" t="s">
        <v>13</v>
      </c>
      <c r="E39" s="205"/>
      <c r="F39" s="206" t="s">
        <v>6</v>
      </c>
      <c r="G39" s="205" t="s">
        <v>7</v>
      </c>
      <c r="H39" s="204"/>
      <c r="I39" s="170" t="s">
        <v>92</v>
      </c>
      <c r="J39" s="203" t="s">
        <v>76</v>
      </c>
      <c r="M39" s="192" t="s">
        <v>16</v>
      </c>
      <c r="N39" s="192" t="s">
        <v>16</v>
      </c>
      <c r="O39" s="191" t="s">
        <v>9</v>
      </c>
    </row>
    <row r="40" spans="2:16" x14ac:dyDescent="0.2">
      <c r="B40" s="198"/>
      <c r="C40" s="195"/>
      <c r="D40" s="195"/>
      <c r="E40" s="195"/>
      <c r="F40" s="196"/>
      <c r="G40" s="195"/>
      <c r="H40" s="194"/>
      <c r="I40" s="173"/>
      <c r="J40" s="202"/>
      <c r="M40" s="192"/>
      <c r="N40" s="192"/>
      <c r="O40" s="191"/>
    </row>
    <row r="41" spans="2:16" x14ac:dyDescent="0.2">
      <c r="B41" s="198"/>
      <c r="C41" s="195"/>
      <c r="D41" s="195"/>
      <c r="E41" s="195"/>
      <c r="F41" s="196"/>
      <c r="G41" s="195"/>
      <c r="H41" s="194"/>
      <c r="I41" s="173"/>
      <c r="J41" s="202"/>
      <c r="M41" s="192"/>
      <c r="N41" s="192"/>
      <c r="O41" s="191"/>
    </row>
    <row r="42" spans="2:16" x14ac:dyDescent="0.2">
      <c r="B42" s="198" t="s">
        <v>18</v>
      </c>
      <c r="C42" s="197">
        <v>0.4</v>
      </c>
      <c r="D42" s="197">
        <v>0.4</v>
      </c>
      <c r="E42" s="195"/>
      <c r="F42" s="201">
        <v>20</v>
      </c>
      <c r="G42" s="200">
        <v>10</v>
      </c>
      <c r="H42" s="194"/>
      <c r="I42" s="199">
        <f>C42*((1+F42/100)/(1+G42/100)-1)*(1+G42/100)/(1+O$51/100)</f>
        <v>3.8022813688212899E-2</v>
      </c>
      <c r="J42" s="193">
        <f>(C42-D42)*((1+G42/100)/(1+G$51/100)-1)</f>
        <v>0</v>
      </c>
      <c r="M42" s="192">
        <f>+C42*F42</f>
        <v>8</v>
      </c>
      <c r="N42" s="192">
        <f>+D42*G42</f>
        <v>4</v>
      </c>
      <c r="O42" s="191">
        <f>+C42*G42</f>
        <v>4</v>
      </c>
      <c r="P42" s="180"/>
    </row>
    <row r="43" spans="2:16" x14ac:dyDescent="0.2">
      <c r="B43" s="198"/>
      <c r="C43" s="197"/>
      <c r="D43" s="197"/>
      <c r="E43" s="195"/>
      <c r="F43" s="201"/>
      <c r="G43" s="200"/>
      <c r="H43" s="194"/>
      <c r="I43" s="173"/>
      <c r="J43" s="193"/>
      <c r="M43" s="192"/>
      <c r="N43" s="192"/>
      <c r="O43" s="191"/>
    </row>
    <row r="44" spans="2:16" x14ac:dyDescent="0.2">
      <c r="B44" s="198" t="s">
        <v>19</v>
      </c>
      <c r="C44" s="197">
        <v>0.3</v>
      </c>
      <c r="D44" s="197">
        <v>0.2</v>
      </c>
      <c r="E44" s="195"/>
      <c r="F44" s="201">
        <v>-5</v>
      </c>
      <c r="G44" s="200">
        <v>-4</v>
      </c>
      <c r="H44" s="194"/>
      <c r="I44" s="199">
        <f>C44*((1+F44/100)/(1+G44/100)-1)*(1+G44/100)/(1+O$51/100)</f>
        <v>-2.8517110266159593E-3</v>
      </c>
      <c r="J44" s="193">
        <f>(C44-D44)*((1+G44/100)/(1+G$51/100)-1)</f>
        <v>-9.7744360902255675E-3</v>
      </c>
      <c r="M44" s="192">
        <f>+C44*F44</f>
        <v>-1.5</v>
      </c>
      <c r="N44" s="192">
        <f>+D44*G44</f>
        <v>-0.8</v>
      </c>
      <c r="O44" s="191">
        <f>+C44*G44</f>
        <v>-1.2</v>
      </c>
      <c r="P44" s="180"/>
    </row>
    <row r="45" spans="2:16" x14ac:dyDescent="0.2">
      <c r="B45" s="198"/>
      <c r="C45" s="197"/>
      <c r="D45" s="197"/>
      <c r="E45" s="195"/>
      <c r="F45" s="201"/>
      <c r="G45" s="200"/>
      <c r="H45" s="194"/>
      <c r="I45" s="173"/>
      <c r="J45" s="193"/>
      <c r="M45" s="192"/>
      <c r="N45" s="192"/>
      <c r="O45" s="191"/>
    </row>
    <row r="46" spans="2:16" x14ac:dyDescent="0.2">
      <c r="B46" s="198" t="s">
        <v>20</v>
      </c>
      <c r="C46" s="197">
        <v>0.2</v>
      </c>
      <c r="D46" s="197">
        <v>0.4</v>
      </c>
      <c r="E46" s="195"/>
      <c r="F46" s="201">
        <v>6</v>
      </c>
      <c r="G46" s="200">
        <v>8</v>
      </c>
      <c r="H46" s="194"/>
      <c r="I46" s="199">
        <f>C46*((1+F46/100)/(1+G46/100)-1)*(1+G46/100)/(1+O$51/100)</f>
        <v>-3.8022813688212871E-3</v>
      </c>
      <c r="J46" s="193">
        <f>(C46-D46)*((1+G46/100)/(1+G$51/100)-1)</f>
        <v>-3.0075187969925035E-3</v>
      </c>
      <c r="M46" s="192">
        <f>+C46*F46</f>
        <v>1.2000000000000002</v>
      </c>
      <c r="N46" s="192">
        <f>+D46*G46</f>
        <v>3.2</v>
      </c>
      <c r="O46" s="191">
        <f>+C46*G46</f>
        <v>1.6</v>
      </c>
      <c r="P46" s="180"/>
    </row>
    <row r="47" spans="2:16" x14ac:dyDescent="0.2">
      <c r="B47" s="198"/>
      <c r="C47" s="197"/>
      <c r="D47" s="197"/>
      <c r="E47" s="195"/>
      <c r="F47" s="201"/>
      <c r="G47" s="200"/>
      <c r="H47" s="194"/>
      <c r="I47" s="199"/>
      <c r="J47" s="193"/>
      <c r="M47" s="192"/>
      <c r="N47" s="192"/>
      <c r="O47" s="191"/>
      <c r="P47" s="180"/>
    </row>
    <row r="48" spans="2:16" x14ac:dyDescent="0.2">
      <c r="B48" s="198" t="s">
        <v>105</v>
      </c>
      <c r="C48" s="197">
        <v>0.1</v>
      </c>
      <c r="D48" s="197">
        <v>0</v>
      </c>
      <c r="E48" s="195"/>
      <c r="F48" s="201">
        <v>8</v>
      </c>
      <c r="G48" s="200">
        <v>8</v>
      </c>
      <c r="H48" s="194"/>
      <c r="I48" s="199">
        <f>C48*((1+F48/100)/(1+G48/100)-1)*(1+G48/100)/(1+O$51/100)</f>
        <v>0</v>
      </c>
      <c r="J48" s="193">
        <f>(C48-D48)*((1+G48/100)/(1+G$51/100)-1)</f>
        <v>1.5037593984962518E-3</v>
      </c>
      <c r="M48" s="192">
        <f>+C48*F48</f>
        <v>0.8</v>
      </c>
      <c r="N48" s="192">
        <f>+D48*G48</f>
        <v>0</v>
      </c>
      <c r="O48" s="191">
        <f>+C48*G48</f>
        <v>0.8</v>
      </c>
      <c r="P48" s="180"/>
    </row>
    <row r="49" spans="2:16" x14ac:dyDescent="0.2">
      <c r="B49" s="198"/>
      <c r="C49" s="197"/>
      <c r="D49" s="197"/>
      <c r="E49" s="195"/>
      <c r="F49" s="196"/>
      <c r="G49" s="195"/>
      <c r="H49" s="194"/>
      <c r="I49" s="173"/>
      <c r="J49" s="193"/>
      <c r="M49" s="192"/>
      <c r="N49" s="192"/>
      <c r="O49" s="191"/>
    </row>
    <row r="50" spans="2:16" x14ac:dyDescent="0.2">
      <c r="B50" s="198"/>
      <c r="C50" s="197"/>
      <c r="D50" s="197"/>
      <c r="E50" s="195"/>
      <c r="F50" s="196"/>
      <c r="G50" s="195"/>
      <c r="H50" s="194"/>
      <c r="I50" s="173"/>
      <c r="J50" s="193"/>
      <c r="M50" s="192"/>
      <c r="N50" s="192"/>
      <c r="O50" s="191"/>
    </row>
    <row r="51" spans="2:16" x14ac:dyDescent="0.2">
      <c r="B51" s="190" t="s">
        <v>21</v>
      </c>
      <c r="C51" s="189">
        <f>SUM(C42:C48)</f>
        <v>0.99999999999999989</v>
      </c>
      <c r="D51" s="189">
        <f>SUM(D42:D48)</f>
        <v>1</v>
      </c>
      <c r="E51" s="188"/>
      <c r="F51" s="187">
        <f>+M51</f>
        <v>8.5</v>
      </c>
      <c r="G51" s="186">
        <f>+N51</f>
        <v>6.4</v>
      </c>
      <c r="H51" s="185"/>
      <c r="I51" s="184">
        <f>SUM(I42:I48)</f>
        <v>3.1368821292775656E-2</v>
      </c>
      <c r="J51" s="183">
        <f>SUM(J42:J48)</f>
        <v>-1.1278195488721819E-2</v>
      </c>
      <c r="M51" s="182">
        <f>SUM(M42:M48)</f>
        <v>8.5</v>
      </c>
      <c r="N51" s="182">
        <f>SUM(N42:N48)</f>
        <v>6.4</v>
      </c>
      <c r="O51" s="181">
        <f>SUM(O42:O48)</f>
        <v>5.2</v>
      </c>
      <c r="P51" s="180"/>
    </row>
    <row r="53" spans="2:16" x14ac:dyDescent="0.2">
      <c r="M53" s="167" t="s">
        <v>8</v>
      </c>
      <c r="P53" s="179"/>
    </row>
    <row r="54" spans="2:16" ht="15.75" x14ac:dyDescent="0.25">
      <c r="I54" s="178" t="s">
        <v>22</v>
      </c>
      <c r="J54" s="177"/>
      <c r="K54" s="176">
        <f>(1+F51/100)/(1+G51/100)-1</f>
        <v>1.9736842105263053E-2</v>
      </c>
    </row>
    <row r="55" spans="2:16" x14ac:dyDescent="0.2">
      <c r="I55" s="173"/>
      <c r="J55" s="172"/>
      <c r="K55" s="175"/>
      <c r="M55" s="167" t="s">
        <v>16</v>
      </c>
    </row>
    <row r="56" spans="2:16" x14ac:dyDescent="0.2">
      <c r="I56" s="173" t="s">
        <v>14</v>
      </c>
      <c r="J56" s="172"/>
      <c r="K56" s="171">
        <f>+I51</f>
        <v>3.1368821292775656E-2</v>
      </c>
      <c r="M56" s="174">
        <f>+(1+F51/100)/(1+O51/100)-1</f>
        <v>3.1368821292775628E-2</v>
      </c>
    </row>
    <row r="57" spans="2:16" x14ac:dyDescent="0.2">
      <c r="I57" s="173" t="s">
        <v>15</v>
      </c>
      <c r="J57" s="172"/>
      <c r="K57" s="171">
        <f>+J51</f>
        <v>-1.1278195488721819E-2</v>
      </c>
      <c r="M57" s="174">
        <f>+(1+O51/100)/(1+G51/100)-1</f>
        <v>-1.1278195488721776E-2</v>
      </c>
    </row>
    <row r="58" spans="2:16" x14ac:dyDescent="0.2">
      <c r="I58" s="173" t="s">
        <v>8</v>
      </c>
      <c r="J58" s="172"/>
      <c r="K58" s="171" t="s">
        <v>8</v>
      </c>
    </row>
    <row r="59" spans="2:16" x14ac:dyDescent="0.2">
      <c r="I59" s="170" t="s">
        <v>23</v>
      </c>
      <c r="J59" s="169"/>
      <c r="K59" s="168">
        <f>(1+K54)/((1+K56)*(1+K57))-1</f>
        <v>0</v>
      </c>
    </row>
    <row r="71" spans="2:16" ht="15.75" x14ac:dyDescent="0.25">
      <c r="B71" s="212" t="s">
        <v>92</v>
      </c>
      <c r="C71" s="210"/>
      <c r="D71" s="210"/>
      <c r="E71" s="210"/>
      <c r="F71" s="211" t="s">
        <v>2</v>
      </c>
      <c r="G71" s="210"/>
      <c r="H71" s="209"/>
      <c r="I71" s="178" t="s">
        <v>3</v>
      </c>
      <c r="J71" s="208"/>
      <c r="M71" s="192" t="s">
        <v>4</v>
      </c>
      <c r="N71" s="192" t="s">
        <v>4</v>
      </c>
      <c r="O71" s="191" t="s">
        <v>5</v>
      </c>
    </row>
    <row r="72" spans="2:16" ht="15.75" x14ac:dyDescent="0.25">
      <c r="B72" s="207" t="s">
        <v>106</v>
      </c>
      <c r="C72" s="195" t="s">
        <v>6</v>
      </c>
      <c r="D72" s="195" t="s">
        <v>7</v>
      </c>
      <c r="E72" s="195"/>
      <c r="F72" s="196" t="s">
        <v>8</v>
      </c>
      <c r="G72" s="195"/>
      <c r="H72" s="194"/>
      <c r="I72" s="173"/>
      <c r="J72" s="202"/>
      <c r="M72" s="192" t="s">
        <v>9</v>
      </c>
      <c r="N72" s="192" t="s">
        <v>10</v>
      </c>
      <c r="O72" s="191" t="s">
        <v>11</v>
      </c>
    </row>
    <row r="73" spans="2:16" x14ac:dyDescent="0.2">
      <c r="B73" s="190" t="s">
        <v>8</v>
      </c>
      <c r="C73" s="205" t="s">
        <v>13</v>
      </c>
      <c r="D73" s="205" t="s">
        <v>13</v>
      </c>
      <c r="E73" s="205"/>
      <c r="F73" s="206" t="s">
        <v>6</v>
      </c>
      <c r="G73" s="205" t="s">
        <v>7</v>
      </c>
      <c r="H73" s="204"/>
      <c r="I73" s="170" t="s">
        <v>92</v>
      </c>
      <c r="J73" s="203" t="s">
        <v>76</v>
      </c>
      <c r="M73" s="192" t="s">
        <v>16</v>
      </c>
      <c r="N73" s="192" t="s">
        <v>16</v>
      </c>
      <c r="O73" s="191" t="s">
        <v>9</v>
      </c>
    </row>
    <row r="74" spans="2:16" x14ac:dyDescent="0.2">
      <c r="B74" s="198"/>
      <c r="C74" s="195"/>
      <c r="D74" s="195"/>
      <c r="E74" s="195"/>
      <c r="F74" s="196"/>
      <c r="G74" s="195"/>
      <c r="H74" s="194"/>
      <c r="I74" s="173"/>
      <c r="J74" s="202"/>
      <c r="M74" s="192"/>
      <c r="N74" s="192"/>
      <c r="O74" s="191"/>
    </row>
    <row r="75" spans="2:16" x14ac:dyDescent="0.2">
      <c r="B75" s="198"/>
      <c r="C75" s="195"/>
      <c r="D75" s="195"/>
      <c r="E75" s="195"/>
      <c r="F75" s="196"/>
      <c r="G75" s="195"/>
      <c r="H75" s="194"/>
      <c r="I75" s="173"/>
      <c r="J75" s="202"/>
      <c r="M75" s="192"/>
      <c r="N75" s="192"/>
      <c r="O75" s="191"/>
    </row>
    <row r="76" spans="2:16" x14ac:dyDescent="0.2">
      <c r="B76" s="198" t="s">
        <v>18</v>
      </c>
      <c r="C76" s="197">
        <v>0.4</v>
      </c>
      <c r="D76" s="197">
        <v>0.4</v>
      </c>
      <c r="E76" s="195"/>
      <c r="F76" s="201">
        <v>20</v>
      </c>
      <c r="G76" s="200">
        <v>10</v>
      </c>
      <c r="H76" s="194"/>
      <c r="I76" s="199">
        <f>C76*((1+F76/100)/(1+G76/100)-1)*(1+G76/100)/(1+O$85/100)</f>
        <v>3.7972280235428105E-2</v>
      </c>
      <c r="J76" s="193">
        <f>(C76-D76)*((1+G76/100)/(1+G$85/100)-1)</f>
        <v>0</v>
      </c>
      <c r="M76" s="192">
        <f>+C76*F76</f>
        <v>8</v>
      </c>
      <c r="N76" s="192">
        <f>+D76*G76</f>
        <v>4</v>
      </c>
      <c r="O76" s="191">
        <f>+C76*G76</f>
        <v>4</v>
      </c>
      <c r="P76" s="180"/>
    </row>
    <row r="77" spans="2:16" x14ac:dyDescent="0.2">
      <c r="B77" s="198"/>
      <c r="C77" s="197"/>
      <c r="D77" s="197"/>
      <c r="E77" s="195"/>
      <c r="F77" s="201"/>
      <c r="G77" s="200"/>
      <c r="H77" s="194"/>
      <c r="I77" s="173"/>
      <c r="J77" s="193"/>
      <c r="M77" s="192"/>
      <c r="N77" s="192"/>
      <c r="O77" s="191"/>
    </row>
    <row r="78" spans="2:16" x14ac:dyDescent="0.2">
      <c r="B78" s="198" t="s">
        <v>19</v>
      </c>
      <c r="C78" s="197">
        <v>0.3</v>
      </c>
      <c r="D78" s="197">
        <v>0.2</v>
      </c>
      <c r="E78" s="195"/>
      <c r="F78" s="201">
        <v>-5</v>
      </c>
      <c r="G78" s="200">
        <v>-4</v>
      </c>
      <c r="H78" s="194"/>
      <c r="I78" s="199">
        <f>C78*((1+F78/100)/(1+G78/100)-1)*(1+G78/100)/(1+O$85/100)</f>
        <v>-2.8479210176571E-3</v>
      </c>
      <c r="J78" s="193">
        <f>(C78-D78)*((1+G78/100)/(1+G$85/100)-1)</f>
        <v>-9.7744360902255675E-3</v>
      </c>
      <c r="M78" s="192">
        <f>+C78*F78</f>
        <v>-1.5</v>
      </c>
      <c r="N78" s="192">
        <f>+D78*G78</f>
        <v>-0.8</v>
      </c>
      <c r="O78" s="191">
        <f>+C78*G78</f>
        <v>-1.2</v>
      </c>
      <c r="P78" s="180"/>
    </row>
    <row r="79" spans="2:16" x14ac:dyDescent="0.2">
      <c r="B79" s="198"/>
      <c r="C79" s="197"/>
      <c r="D79" s="197"/>
      <c r="E79" s="195"/>
      <c r="F79" s="201"/>
      <c r="G79" s="200"/>
      <c r="H79" s="194"/>
      <c r="I79" s="173"/>
      <c r="J79" s="193"/>
      <c r="M79" s="192"/>
      <c r="N79" s="192"/>
      <c r="O79" s="191"/>
    </row>
    <row r="80" spans="2:16" x14ac:dyDescent="0.2">
      <c r="B80" s="198" t="s">
        <v>20</v>
      </c>
      <c r="C80" s="197">
        <v>0.2</v>
      </c>
      <c r="D80" s="197">
        <v>0.4</v>
      </c>
      <c r="E80" s="195"/>
      <c r="F80" s="201">
        <v>6</v>
      </c>
      <c r="G80" s="200">
        <v>8</v>
      </c>
      <c r="H80" s="194"/>
      <c r="I80" s="199">
        <f>C80*((1+F80/100)/(1+G80/100)-1)*(1+G80/100)/(1+O$85/100)</f>
        <v>-3.7972280235428076E-3</v>
      </c>
      <c r="J80" s="193">
        <f>(C80-D80)*((1+G80/100)/(1+G$85/100)-1)</f>
        <v>-3.0075187969925035E-3</v>
      </c>
      <c r="M80" s="192">
        <f>+C80*F80</f>
        <v>1.2000000000000002</v>
      </c>
      <c r="N80" s="192">
        <f>+D80*G80</f>
        <v>3.2</v>
      </c>
      <c r="O80" s="191">
        <f>+C80*G80</f>
        <v>1.6</v>
      </c>
      <c r="P80" s="180"/>
    </row>
    <row r="81" spans="2:16" x14ac:dyDescent="0.2">
      <c r="B81" s="198"/>
      <c r="C81" s="197"/>
      <c r="D81" s="197"/>
      <c r="E81" s="195"/>
      <c r="F81" s="201"/>
      <c r="G81" s="200"/>
      <c r="H81" s="194"/>
      <c r="I81" s="199"/>
      <c r="J81" s="193"/>
      <c r="M81" s="192"/>
      <c r="N81" s="192"/>
      <c r="O81" s="191"/>
      <c r="P81" s="180"/>
    </row>
    <row r="82" spans="2:16" x14ac:dyDescent="0.2">
      <c r="B82" s="198" t="s">
        <v>105</v>
      </c>
      <c r="C82" s="197">
        <v>0.1</v>
      </c>
      <c r="D82" s="197">
        <v>0</v>
      </c>
      <c r="E82" s="195"/>
      <c r="F82" s="201">
        <v>8</v>
      </c>
      <c r="G82" s="200">
        <v>9.4</v>
      </c>
      <c r="H82" s="194"/>
      <c r="I82" s="199">
        <f>C82*((1+F82/100)/(1+G82/100)-1)*(1+G82/100)/(1+O$85/100)</f>
        <v>-1.3290298082399852E-3</v>
      </c>
      <c r="J82" s="193">
        <f>(C82-D82)*((1+G82/100)/(1+G$85/100)-1)</f>
        <v>2.8195488721804553E-3</v>
      </c>
      <c r="M82" s="192">
        <f>+C82*F82</f>
        <v>0.8</v>
      </c>
      <c r="N82" s="192">
        <f>+D82*G82</f>
        <v>0</v>
      </c>
      <c r="O82" s="191">
        <f>+C82*G82</f>
        <v>0.94000000000000006</v>
      </c>
      <c r="P82" s="180"/>
    </row>
    <row r="83" spans="2:16" x14ac:dyDescent="0.2">
      <c r="B83" s="198"/>
      <c r="C83" s="197"/>
      <c r="D83" s="197"/>
      <c r="E83" s="195"/>
      <c r="F83" s="196"/>
      <c r="G83" s="195"/>
      <c r="H83" s="194"/>
      <c r="I83" s="173"/>
      <c r="J83" s="193"/>
      <c r="M83" s="192"/>
      <c r="N83" s="192"/>
      <c r="O83" s="191"/>
    </row>
    <row r="84" spans="2:16" x14ac:dyDescent="0.2">
      <c r="B84" s="198"/>
      <c r="C84" s="197"/>
      <c r="D84" s="197"/>
      <c r="E84" s="195"/>
      <c r="F84" s="196"/>
      <c r="G84" s="195"/>
      <c r="H84" s="194"/>
      <c r="I84" s="173"/>
      <c r="J84" s="193"/>
      <c r="M84" s="192"/>
      <c r="N84" s="192"/>
      <c r="O84" s="191"/>
    </row>
    <row r="85" spans="2:16" x14ac:dyDescent="0.2">
      <c r="B85" s="190" t="s">
        <v>21</v>
      </c>
      <c r="C85" s="189">
        <f>SUM(C76:C82)</f>
        <v>0.99999999999999989</v>
      </c>
      <c r="D85" s="189">
        <f>SUM(D76:D80)</f>
        <v>1</v>
      </c>
      <c r="E85" s="188"/>
      <c r="F85" s="187">
        <f>+M85</f>
        <v>8.5</v>
      </c>
      <c r="G85" s="186">
        <f>+N85</f>
        <v>6.4</v>
      </c>
      <c r="H85" s="185"/>
      <c r="I85" s="184">
        <f>SUM(I76:I82)</f>
        <v>2.9998101385988213E-2</v>
      </c>
      <c r="J85" s="183">
        <f>SUM(J76:J82)</f>
        <v>-9.962406015037617E-3</v>
      </c>
      <c r="M85" s="182">
        <f>SUM(M76:M82)</f>
        <v>8.5</v>
      </c>
      <c r="N85" s="182">
        <f>SUM(N76:N82)</f>
        <v>6.4</v>
      </c>
      <c r="O85" s="181">
        <f>SUM(O76:O82)</f>
        <v>5.3400000000000007</v>
      </c>
      <c r="P85" s="180"/>
    </row>
    <row r="87" spans="2:16" x14ac:dyDescent="0.2">
      <c r="M87" s="167" t="s">
        <v>8</v>
      </c>
      <c r="P87" s="179"/>
    </row>
    <row r="88" spans="2:16" ht="15.75" x14ac:dyDescent="0.25">
      <c r="I88" s="178" t="s">
        <v>22</v>
      </c>
      <c r="J88" s="177"/>
      <c r="K88" s="176">
        <f>(1+F85/100)/(1+G85/100)-1</f>
        <v>1.9736842105263053E-2</v>
      </c>
    </row>
    <row r="89" spans="2:16" x14ac:dyDescent="0.2">
      <c r="I89" s="173"/>
      <c r="J89" s="172"/>
      <c r="K89" s="175"/>
      <c r="M89" s="167" t="s">
        <v>16</v>
      </c>
    </row>
    <row r="90" spans="2:16" x14ac:dyDescent="0.2">
      <c r="I90" s="173" t="s">
        <v>14</v>
      </c>
      <c r="J90" s="172"/>
      <c r="K90" s="171">
        <f>+I85</f>
        <v>2.9998101385988213E-2</v>
      </c>
      <c r="M90" s="174">
        <f>+(1+F85/100)/(1+O85/100)-1</f>
        <v>2.9998101385988019E-2</v>
      </c>
    </row>
    <row r="91" spans="2:16" x14ac:dyDescent="0.2">
      <c r="I91" s="173" t="s">
        <v>15</v>
      </c>
      <c r="J91" s="172"/>
      <c r="K91" s="171">
        <f>+J85</f>
        <v>-9.962406015037617E-3</v>
      </c>
      <c r="M91" s="174">
        <f>+(1+O85/100)/(1+G85/100)-1</f>
        <v>-9.962406015037506E-3</v>
      </c>
    </row>
    <row r="92" spans="2:16" x14ac:dyDescent="0.2">
      <c r="I92" s="173" t="s">
        <v>8</v>
      </c>
      <c r="J92" s="172"/>
      <c r="K92" s="171" t="s">
        <v>8</v>
      </c>
    </row>
    <row r="93" spans="2:16" x14ac:dyDescent="0.2">
      <c r="I93" s="170" t="s">
        <v>23</v>
      </c>
      <c r="J93" s="169"/>
      <c r="K93" s="168">
        <f>(1+K88)/((1+K90)*(1+K91))-1</f>
        <v>0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24"/>
  <sheetViews>
    <sheetView workbookViewId="0">
      <selection activeCell="G23" sqref="G23"/>
    </sheetView>
  </sheetViews>
  <sheetFormatPr defaultRowHeight="12.75" x14ac:dyDescent="0.2"/>
  <cols>
    <col min="2" max="2" width="15.7109375" customWidth="1"/>
    <col min="5" max="5" width="1.7109375" customWidth="1"/>
    <col min="6" max="10" width="10.7109375" customWidth="1"/>
  </cols>
  <sheetData>
    <row r="2" spans="2:15" ht="20.25" x14ac:dyDescent="0.3">
      <c r="C2" s="9" t="s">
        <v>109</v>
      </c>
    </row>
    <row r="4" spans="2:15" ht="15.75" x14ac:dyDescent="0.25">
      <c r="B4" s="18" t="s">
        <v>95</v>
      </c>
      <c r="C4" s="10"/>
      <c r="D4" s="10"/>
      <c r="E4" s="10"/>
      <c r="F4" s="29" t="s">
        <v>2</v>
      </c>
      <c r="G4" s="10"/>
      <c r="H4" s="21"/>
      <c r="I4" s="36" t="s">
        <v>3</v>
      </c>
      <c r="J4" s="56"/>
      <c r="M4" s="4" t="s">
        <v>4</v>
      </c>
      <c r="N4" s="4" t="s">
        <v>4</v>
      </c>
      <c r="O4" s="7" t="s">
        <v>5</v>
      </c>
    </row>
    <row r="5" spans="2:15" x14ac:dyDescent="0.2">
      <c r="B5" s="19"/>
      <c r="C5" s="12" t="s">
        <v>6</v>
      </c>
      <c r="D5" s="12" t="s">
        <v>7</v>
      </c>
      <c r="E5" s="12"/>
      <c r="F5" s="11" t="s">
        <v>8</v>
      </c>
      <c r="G5" s="12"/>
      <c r="H5" s="23"/>
      <c r="I5" s="149" t="s">
        <v>74</v>
      </c>
      <c r="J5" s="142" t="s">
        <v>14</v>
      </c>
      <c r="M5" s="4" t="s">
        <v>9</v>
      </c>
      <c r="N5" s="4" t="s">
        <v>10</v>
      </c>
      <c r="O5" s="7" t="s">
        <v>11</v>
      </c>
    </row>
    <row r="6" spans="2:15" x14ac:dyDescent="0.2">
      <c r="B6" s="20" t="s">
        <v>12</v>
      </c>
      <c r="C6" s="31" t="s">
        <v>13</v>
      </c>
      <c r="D6" s="31" t="s">
        <v>13</v>
      </c>
      <c r="E6" s="31"/>
      <c r="F6" s="32" t="s">
        <v>6</v>
      </c>
      <c r="G6" s="31" t="s">
        <v>7</v>
      </c>
      <c r="H6" s="33"/>
      <c r="I6" s="144" t="s">
        <v>96</v>
      </c>
      <c r="J6" s="143" t="s">
        <v>76</v>
      </c>
      <c r="M6" s="4" t="s">
        <v>16</v>
      </c>
      <c r="N6" s="4" t="s">
        <v>16</v>
      </c>
      <c r="O6" s="7" t="s">
        <v>9</v>
      </c>
    </row>
    <row r="7" spans="2:15" x14ac:dyDescent="0.2">
      <c r="B7" s="19"/>
      <c r="C7" s="12"/>
      <c r="D7" s="12"/>
      <c r="E7" s="12"/>
      <c r="F7" s="11"/>
      <c r="G7" s="12"/>
      <c r="H7" s="23"/>
      <c r="I7" s="26"/>
      <c r="J7" s="45"/>
      <c r="M7" s="4"/>
      <c r="N7" s="4"/>
      <c r="O7" s="7"/>
    </row>
    <row r="8" spans="2:15" x14ac:dyDescent="0.2">
      <c r="B8" s="19"/>
      <c r="C8" s="12"/>
      <c r="D8" s="12"/>
      <c r="E8" s="12"/>
      <c r="F8" s="11"/>
      <c r="G8" s="12"/>
      <c r="H8" s="23"/>
      <c r="I8" s="26"/>
      <c r="J8" s="45"/>
      <c r="M8" s="4"/>
      <c r="N8" s="4"/>
      <c r="O8" s="7"/>
    </row>
    <row r="9" spans="2:15" x14ac:dyDescent="0.2">
      <c r="B9" s="19" t="s">
        <v>97</v>
      </c>
      <c r="C9" s="14">
        <v>0.10199999999999999</v>
      </c>
      <c r="D9" s="14">
        <v>9.3399999999999997E-2</v>
      </c>
      <c r="E9" s="12"/>
      <c r="F9" s="30">
        <v>15</v>
      </c>
      <c r="G9" s="15">
        <v>15</v>
      </c>
      <c r="H9" s="23"/>
      <c r="I9" s="27">
        <f>C9*((1+F9/100)/(1+G9/100)-1)*(1+G9/100)/(1+O$16/100)</f>
        <v>0</v>
      </c>
      <c r="J9" s="54">
        <f>(C9-D9)*((1+G9/100)/(1+G$16/100)-1)</f>
        <v>7.7830291216692839E-4</v>
      </c>
      <c r="M9" s="5">
        <f t="shared" ref="M9:N13" si="0">+C9*F9</f>
        <v>1.5299999999999998</v>
      </c>
      <c r="N9" s="5">
        <f t="shared" si="0"/>
        <v>1.401</v>
      </c>
      <c r="O9" s="123">
        <f>+C9*G9</f>
        <v>1.5299999999999998</v>
      </c>
    </row>
    <row r="10" spans="2:15" x14ac:dyDescent="0.2">
      <c r="B10" s="19" t="s">
        <v>98</v>
      </c>
      <c r="C10" s="14">
        <v>5.1999999999999998E-2</v>
      </c>
      <c r="D10" s="14">
        <v>8.9999999999999998E-4</v>
      </c>
      <c r="E10" s="12"/>
      <c r="F10" s="30">
        <v>-25</v>
      </c>
      <c r="G10" s="15">
        <v>-25</v>
      </c>
      <c r="H10" s="23"/>
      <c r="I10" s="27">
        <f>C10*((1+F10/100)/(1+G10/100)-1)*(1+G10/100)/(1+O$16/100)</f>
        <v>0</v>
      </c>
      <c r="J10" s="54">
        <f>(C10-D10)*((1+G10/100)/(1+G$16/100)-1)</f>
        <v>-1.4757890888898123E-2</v>
      </c>
      <c r="M10" s="5">
        <f t="shared" si="0"/>
        <v>-1.3</v>
      </c>
      <c r="N10" s="5">
        <f t="shared" si="0"/>
        <v>-2.2499999999999999E-2</v>
      </c>
      <c r="O10" s="123">
        <f>+C10*G10</f>
        <v>-1.3</v>
      </c>
    </row>
    <row r="11" spans="2:15" x14ac:dyDescent="0.2">
      <c r="B11" s="19" t="s">
        <v>99</v>
      </c>
      <c r="C11" s="14">
        <v>0.15</v>
      </c>
      <c r="D11" s="14">
        <v>0.20780000000000001</v>
      </c>
      <c r="E11" s="12"/>
      <c r="F11" s="30">
        <v>3.4</v>
      </c>
      <c r="G11" s="15">
        <v>3.4</v>
      </c>
      <c r="H11" s="23"/>
      <c r="I11" s="27">
        <f>C11*((1+F11/100)/(1+G11/100)-1)*(1+G11/100)/(1+O$16/100)</f>
        <v>0</v>
      </c>
      <c r="J11" s="54">
        <f>(C11-D11)*((1+G11/100)/(1+G$16/100)-1)</f>
        <v>1.1269818800567269E-3</v>
      </c>
      <c r="M11" s="5">
        <f t="shared" si="0"/>
        <v>0.51</v>
      </c>
      <c r="N11" s="5">
        <f t="shared" si="0"/>
        <v>0.70652000000000004</v>
      </c>
      <c r="O11" s="123">
        <f>+C11*G11</f>
        <v>0.51</v>
      </c>
    </row>
    <row r="12" spans="2:15" x14ac:dyDescent="0.2">
      <c r="B12" s="19" t="s">
        <v>100</v>
      </c>
      <c r="C12" s="14">
        <v>0.22</v>
      </c>
      <c r="D12" s="14">
        <v>0.1467</v>
      </c>
      <c r="E12" s="12"/>
      <c r="F12" s="30">
        <v>-5.2</v>
      </c>
      <c r="G12" s="15">
        <v>-5.2</v>
      </c>
      <c r="H12" s="23"/>
      <c r="I12" s="27">
        <f>C12*((1+F12/100)/(1+G12/100)-1)*(1+G12/100)/(1+O$16/100)</f>
        <v>0</v>
      </c>
      <c r="J12" s="54">
        <f>(C12-D12)*((1+G12/100)/(1+G$16/100)-1)</f>
        <v>-7.4068489300484937E-3</v>
      </c>
      <c r="M12" s="5">
        <f t="shared" si="0"/>
        <v>-1.1440000000000001</v>
      </c>
      <c r="N12" s="5">
        <f t="shared" si="0"/>
        <v>-0.76283999999999996</v>
      </c>
      <c r="O12" s="123">
        <f>+C12*G12</f>
        <v>-1.1440000000000001</v>
      </c>
    </row>
    <row r="13" spans="2:15" x14ac:dyDescent="0.2">
      <c r="B13" s="19" t="s">
        <v>101</v>
      </c>
      <c r="C13" s="14">
        <v>0.47599999999999998</v>
      </c>
      <c r="D13" s="14">
        <v>0.55120000000000002</v>
      </c>
      <c r="E13" s="12"/>
      <c r="F13" s="30">
        <v>6.9</v>
      </c>
      <c r="G13" s="15">
        <v>7.5</v>
      </c>
      <c r="H13" s="23"/>
      <c r="I13" s="27">
        <f>C13*((1+F13/100)/(1+G13/100)-1)*(1+G13/100)/(1+O$16/100)</f>
        <v>-2.7683539150495122E-3</v>
      </c>
      <c r="J13" s="54">
        <f>(C13-D13)*((1+G13/100)/(1+G$16/100)-1)</f>
        <v>-1.457432499451429E-3</v>
      </c>
      <c r="M13" s="5">
        <f t="shared" si="0"/>
        <v>3.2844000000000002</v>
      </c>
      <c r="N13" s="5">
        <f t="shared" si="0"/>
        <v>4.1340000000000003</v>
      </c>
      <c r="O13" s="123">
        <f>+C13*G13</f>
        <v>3.57</v>
      </c>
    </row>
    <row r="14" spans="2:15" x14ac:dyDescent="0.2">
      <c r="B14" s="19"/>
      <c r="C14" s="14"/>
      <c r="D14" s="14"/>
      <c r="E14" s="12"/>
      <c r="F14" s="11"/>
      <c r="G14" s="12"/>
      <c r="H14" s="23"/>
      <c r="I14" s="26"/>
      <c r="J14" s="54"/>
      <c r="M14" s="5" t="s">
        <v>8</v>
      </c>
      <c r="N14" s="5" t="s">
        <v>8</v>
      </c>
      <c r="O14" s="123" t="s">
        <v>8</v>
      </c>
    </row>
    <row r="15" spans="2:15" x14ac:dyDescent="0.2">
      <c r="B15" s="19"/>
      <c r="C15" s="14"/>
      <c r="D15" s="14"/>
      <c r="E15" s="12"/>
      <c r="F15" s="11"/>
      <c r="G15" s="12"/>
      <c r="H15" s="23"/>
      <c r="I15" s="26"/>
      <c r="J15" s="54"/>
      <c r="M15" s="5"/>
      <c r="N15" s="5"/>
      <c r="O15" s="123"/>
    </row>
    <row r="16" spans="2:15" x14ac:dyDescent="0.2">
      <c r="B16" s="20" t="s">
        <v>21</v>
      </c>
      <c r="C16" s="16">
        <f>SUM(C9:C13)</f>
        <v>1</v>
      </c>
      <c r="D16" s="16">
        <f>SUM(D9:D13)</f>
        <v>1</v>
      </c>
      <c r="E16" s="17"/>
      <c r="F16" s="120">
        <f>+M16</f>
        <v>2.8803999999999998</v>
      </c>
      <c r="G16" s="121">
        <f>+N16</f>
        <v>5.4561800000000007</v>
      </c>
      <c r="H16" s="24"/>
      <c r="I16" s="28">
        <f>SUM(I9:I13)</f>
        <v>-2.7683539150495122E-3</v>
      </c>
      <c r="J16" s="57">
        <f>SUM(J9:J13)</f>
        <v>-2.1716887526174389E-2</v>
      </c>
      <c r="M16" s="5">
        <f>SUM(M9:M13)</f>
        <v>2.8803999999999998</v>
      </c>
      <c r="N16" s="5">
        <f>SUM(N9:N13)</f>
        <v>5.4561800000000007</v>
      </c>
      <c r="O16" s="123">
        <f>SUM(O9:O13)</f>
        <v>3.1659999999999995</v>
      </c>
    </row>
    <row r="18" spans="9:13" x14ac:dyDescent="0.2">
      <c r="M18" t="s">
        <v>8</v>
      </c>
    </row>
    <row r="19" spans="9:13" ht="15.75" x14ac:dyDescent="0.25">
      <c r="I19" s="36" t="s">
        <v>22</v>
      </c>
      <c r="J19" s="37"/>
      <c r="K19" s="38">
        <f>(1+F16/100)/(1+G16/100)-1</f>
        <v>-2.4425121410618145E-2</v>
      </c>
    </row>
    <row r="20" spans="9:13" x14ac:dyDescent="0.2">
      <c r="I20" s="26"/>
      <c r="J20" s="3"/>
      <c r="K20" s="39"/>
      <c r="M20" t="s">
        <v>16</v>
      </c>
    </row>
    <row r="21" spans="9:13" x14ac:dyDescent="0.2">
      <c r="I21" s="26" t="s">
        <v>14</v>
      </c>
      <c r="J21" s="3"/>
      <c r="K21" s="40">
        <f>+I16</f>
        <v>-2.7683539150495122E-3</v>
      </c>
      <c r="M21" s="6">
        <f>+(1+F16/100)/(1+O16/100)-1</f>
        <v>-2.7683539150494818E-3</v>
      </c>
    </row>
    <row r="22" spans="9:13" x14ac:dyDescent="0.2">
      <c r="I22" s="26" t="s">
        <v>15</v>
      </c>
      <c r="J22" s="3"/>
      <c r="K22" s="40">
        <f>+J16</f>
        <v>-2.1716887526174389E-2</v>
      </c>
      <c r="M22" s="6">
        <f>+(1+O16/100)/(1+G16/100)-1</f>
        <v>-2.1716887526174511E-2</v>
      </c>
    </row>
    <row r="23" spans="9:13" x14ac:dyDescent="0.2">
      <c r="I23" s="26" t="s">
        <v>8</v>
      </c>
      <c r="J23" s="3"/>
      <c r="K23" s="40" t="s">
        <v>8</v>
      </c>
    </row>
    <row r="24" spans="9:13" x14ac:dyDescent="0.2">
      <c r="I24" s="34" t="s">
        <v>23</v>
      </c>
      <c r="J24" s="35"/>
      <c r="K24" s="41">
        <f>(1+K19)/((1+K21)*(1+K22))-1</f>
        <v>0</v>
      </c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D33"/>
  <sheetViews>
    <sheetView topLeftCell="K3" workbookViewId="0">
      <selection activeCell="V25" sqref="V25"/>
    </sheetView>
  </sheetViews>
  <sheetFormatPr defaultRowHeight="12.75" x14ac:dyDescent="0.2"/>
  <cols>
    <col min="3" max="3" width="10.7109375" customWidth="1"/>
    <col min="7" max="9" width="10.7109375" customWidth="1"/>
    <col min="12" max="12" width="12.7109375" customWidth="1"/>
    <col min="14" max="15" width="10.7109375" customWidth="1"/>
    <col min="16" max="16" width="4.7109375" customWidth="1"/>
    <col min="17" max="17" width="6.7109375" customWidth="1"/>
    <col min="19" max="22" width="10.7109375" customWidth="1"/>
    <col min="25" max="27" width="12.7109375" customWidth="1"/>
  </cols>
  <sheetData>
    <row r="1" spans="1:30" x14ac:dyDescent="0.2">
      <c r="A1" t="s">
        <v>8</v>
      </c>
    </row>
    <row r="4" spans="1:30" ht="23.25" x14ac:dyDescent="0.35">
      <c r="H4" s="58" t="s">
        <v>8</v>
      </c>
      <c r="K4" s="58" t="s">
        <v>27</v>
      </c>
    </row>
    <row r="6" spans="1:30" x14ac:dyDescent="0.2">
      <c r="L6" s="122"/>
    </row>
    <row r="7" spans="1:30" ht="15.75" x14ac:dyDescent="0.25">
      <c r="C7" s="86"/>
      <c r="D7" s="87" t="s">
        <v>28</v>
      </c>
      <c r="E7" s="88"/>
      <c r="F7" s="89"/>
      <c r="G7" s="87" t="s">
        <v>29</v>
      </c>
      <c r="H7" s="89" t="s">
        <v>30</v>
      </c>
      <c r="I7" s="150" t="s">
        <v>29</v>
      </c>
      <c r="J7" s="87" t="s">
        <v>31</v>
      </c>
      <c r="K7" s="131" t="s">
        <v>32</v>
      </c>
      <c r="L7" s="132" t="s">
        <v>77</v>
      </c>
      <c r="M7" s="88" t="s">
        <v>33</v>
      </c>
      <c r="N7" s="88" t="s">
        <v>29</v>
      </c>
      <c r="O7" s="88" t="s">
        <v>34</v>
      </c>
      <c r="P7" s="91" t="s">
        <v>35</v>
      </c>
      <c r="Q7" s="91" t="s">
        <v>36</v>
      </c>
      <c r="R7" s="88" t="s">
        <v>37</v>
      </c>
      <c r="S7" s="141" t="s">
        <v>38</v>
      </c>
      <c r="T7" s="141" t="s">
        <v>29</v>
      </c>
      <c r="U7" s="141" t="s">
        <v>39</v>
      </c>
      <c r="V7" s="147" t="s">
        <v>29</v>
      </c>
      <c r="W7" s="87" t="s">
        <v>80</v>
      </c>
      <c r="X7" s="90" t="s">
        <v>85</v>
      </c>
      <c r="Y7" s="87" t="s">
        <v>86</v>
      </c>
      <c r="Z7" s="88" t="s">
        <v>81</v>
      </c>
      <c r="AA7" s="89" t="s">
        <v>82</v>
      </c>
    </row>
    <row r="8" spans="1:30" x14ac:dyDescent="0.2">
      <c r="C8" s="92"/>
      <c r="D8" s="93"/>
      <c r="E8" s="4"/>
      <c r="F8" s="94"/>
      <c r="G8" s="93" t="s">
        <v>9</v>
      </c>
      <c r="H8" s="94" t="s">
        <v>40</v>
      </c>
      <c r="I8" s="151" t="s">
        <v>102</v>
      </c>
      <c r="J8" s="93" t="s">
        <v>41</v>
      </c>
      <c r="K8" s="4" t="s">
        <v>8</v>
      </c>
      <c r="L8" s="94" t="s">
        <v>40</v>
      </c>
      <c r="M8" s="4" t="s">
        <v>43</v>
      </c>
      <c r="N8" s="4" t="s">
        <v>43</v>
      </c>
      <c r="O8" s="4" t="s">
        <v>41</v>
      </c>
      <c r="P8" s="4"/>
      <c r="Q8" s="4"/>
      <c r="R8" s="4" t="s">
        <v>41</v>
      </c>
      <c r="S8" s="148" t="s">
        <v>44</v>
      </c>
      <c r="T8" s="148" t="s">
        <v>45</v>
      </c>
      <c r="U8" s="148" t="s">
        <v>41</v>
      </c>
      <c r="V8" s="139" t="s">
        <v>46</v>
      </c>
      <c r="W8" s="93"/>
      <c r="X8" s="94"/>
      <c r="Y8" s="93" t="s">
        <v>83</v>
      </c>
      <c r="Z8" s="4"/>
      <c r="AA8" s="94"/>
    </row>
    <row r="9" spans="1:30" ht="15.75" x14ac:dyDescent="0.25">
      <c r="C9" s="92"/>
      <c r="D9" s="93" t="s">
        <v>47</v>
      </c>
      <c r="E9" s="4" t="s">
        <v>48</v>
      </c>
      <c r="F9" s="94" t="s">
        <v>49</v>
      </c>
      <c r="G9" s="93"/>
      <c r="H9" s="94" t="s">
        <v>9</v>
      </c>
      <c r="I9" s="152" t="s">
        <v>103</v>
      </c>
      <c r="J9" s="93" t="s">
        <v>50</v>
      </c>
      <c r="K9" s="4" t="s">
        <v>8</v>
      </c>
      <c r="L9" s="94" t="s">
        <v>9</v>
      </c>
      <c r="M9" s="4" t="s">
        <v>52</v>
      </c>
      <c r="N9" s="4" t="s">
        <v>52</v>
      </c>
      <c r="O9" s="4"/>
      <c r="P9" s="4"/>
      <c r="Q9" s="4"/>
      <c r="R9" s="4"/>
      <c r="S9" s="148" t="s">
        <v>53</v>
      </c>
      <c r="T9" s="148" t="s">
        <v>53</v>
      </c>
      <c r="U9" s="148" t="s">
        <v>8</v>
      </c>
      <c r="V9" s="139" t="s">
        <v>53</v>
      </c>
      <c r="W9" s="93"/>
      <c r="X9" s="94"/>
      <c r="Y9" s="93" t="s">
        <v>84</v>
      </c>
      <c r="Z9" s="4"/>
      <c r="AA9" s="94"/>
    </row>
    <row r="10" spans="1:30" x14ac:dyDescent="0.2">
      <c r="C10" s="95"/>
      <c r="D10" s="96"/>
      <c r="E10" s="97"/>
      <c r="F10" s="98"/>
      <c r="G10" s="96"/>
      <c r="H10" s="98"/>
      <c r="I10" s="153" t="s">
        <v>104</v>
      </c>
      <c r="J10" s="96"/>
      <c r="K10" s="97" t="s">
        <v>8</v>
      </c>
      <c r="L10" s="98" t="s">
        <v>8</v>
      </c>
      <c r="M10" s="97"/>
      <c r="N10" s="97"/>
      <c r="O10" s="97"/>
      <c r="P10" s="97"/>
      <c r="Q10" s="97"/>
      <c r="R10" s="97"/>
      <c r="S10" s="97"/>
      <c r="T10" s="97"/>
      <c r="U10" s="97"/>
      <c r="V10" s="98"/>
      <c r="W10" s="96"/>
      <c r="X10" s="98"/>
      <c r="Y10" s="96"/>
      <c r="Z10" s="97"/>
      <c r="AA10" s="98"/>
    </row>
    <row r="11" spans="1:30" x14ac:dyDescent="0.2">
      <c r="C11" s="92"/>
      <c r="D11" s="11"/>
      <c r="E11" s="12"/>
      <c r="F11" s="13"/>
      <c r="G11" s="99"/>
      <c r="H11" s="100"/>
      <c r="I11" s="101"/>
      <c r="J11" s="99"/>
      <c r="K11" s="102"/>
      <c r="L11" s="100"/>
      <c r="M11" s="10"/>
      <c r="N11" s="102"/>
      <c r="O11" s="102"/>
      <c r="P11" s="10"/>
      <c r="Q11" s="10"/>
      <c r="R11" s="102"/>
      <c r="S11" s="10"/>
      <c r="T11" s="102"/>
      <c r="U11" s="102"/>
      <c r="V11" s="100"/>
      <c r="W11" s="127"/>
      <c r="X11" s="126"/>
      <c r="Y11" s="127"/>
      <c r="Z11" s="125"/>
      <c r="AA11" s="126"/>
    </row>
    <row r="12" spans="1:30" x14ac:dyDescent="0.2">
      <c r="C12" s="92" t="s">
        <v>54</v>
      </c>
      <c r="D12" s="59">
        <v>0.15</v>
      </c>
      <c r="E12" s="60">
        <v>-0.05</v>
      </c>
      <c r="F12" s="61">
        <v>0.19</v>
      </c>
      <c r="G12" s="76">
        <f>(((1+D12)*(1+E12)*(1+F12))^(1/3))-1</f>
        <v>9.1413870982171241E-2</v>
      </c>
      <c r="H12" s="77">
        <f>(1+G12)/(1+$G$23)-1</f>
        <v>9.795838875393148E-3</v>
      </c>
      <c r="I12" s="71">
        <v>8.3000000000000004E-2</v>
      </c>
      <c r="J12" s="108">
        <f>(G12-0.03)/I12</f>
        <v>0.73992615641170167</v>
      </c>
      <c r="K12" s="79">
        <f>(G12+(J12*($I$23-I12)))</f>
        <v>8.549446173087763E-2</v>
      </c>
      <c r="L12" s="77">
        <f>(1+K12)/(1+$G$23)-1</f>
        <v>4.3190944528783692E-3</v>
      </c>
      <c r="M12" s="75">
        <v>6.1999999999999998E-3</v>
      </c>
      <c r="N12" s="79">
        <f>M12*(12^0.5)</f>
        <v>2.1477430013854076E-2</v>
      </c>
      <c r="O12" s="109">
        <f>H12/N12</f>
        <v>0.45609921061664804</v>
      </c>
      <c r="P12" s="63">
        <f>+(((I12*100)^2-(T12*100)^2)^(1/2))/(I$23*100)</f>
        <v>1.0318483954104456</v>
      </c>
      <c r="Q12" s="75">
        <f>+G12-G$23*P12</f>
        <v>8.0134129651031338E-3</v>
      </c>
      <c r="R12" s="146">
        <f>(G12-0.03)/P12</f>
        <v>5.9518308363257388E-2</v>
      </c>
      <c r="S12" s="75">
        <v>1.4999999999999999E-2</v>
      </c>
      <c r="T12" s="79">
        <f>(S12*(4^0.5))</f>
        <v>0.03</v>
      </c>
      <c r="U12" s="109">
        <f>Q12/T12</f>
        <v>0.26711376550343779</v>
      </c>
      <c r="V12" s="77">
        <f>P12*$I$23</f>
        <v>7.7388629655783414E-2</v>
      </c>
      <c r="W12" s="133">
        <f>+I$23/I12*P12</f>
        <v>0.93239312838293265</v>
      </c>
      <c r="X12" s="134">
        <f>+W12^2</f>
        <v>0.86935694585571188</v>
      </c>
      <c r="Y12" s="133">
        <f>+I12/I$23</f>
        <v>1.1066666666666667</v>
      </c>
      <c r="Z12" s="135">
        <f>(Y12-P12)*(G$23-0.03)</f>
        <v>3.8027337290763626E-3</v>
      </c>
      <c r="AA12" s="124">
        <f>+Q12-Z12</f>
        <v>4.2106792360267712E-3</v>
      </c>
      <c r="AC12" s="1" t="s">
        <v>8</v>
      </c>
      <c r="AD12" s="1" t="s">
        <v>8</v>
      </c>
    </row>
    <row r="13" spans="1:30" x14ac:dyDescent="0.2">
      <c r="C13" s="92"/>
      <c r="D13" s="59"/>
      <c r="E13" s="60"/>
      <c r="F13" s="61"/>
      <c r="G13" s="82"/>
      <c r="H13" s="83"/>
      <c r="I13" s="71"/>
      <c r="J13" s="82" t="s">
        <v>8</v>
      </c>
      <c r="K13" s="84"/>
      <c r="L13" s="83"/>
      <c r="M13" s="63"/>
      <c r="N13" s="84"/>
      <c r="O13" s="84" t="s">
        <v>8</v>
      </c>
      <c r="P13" s="63"/>
      <c r="Q13" s="75"/>
      <c r="R13" s="109"/>
      <c r="S13" s="63"/>
      <c r="T13" s="84"/>
      <c r="U13" s="109"/>
      <c r="V13" s="83"/>
      <c r="W13" s="133"/>
      <c r="X13" s="134"/>
      <c r="Y13" s="133" t="s">
        <v>8</v>
      </c>
      <c r="Z13" s="125"/>
      <c r="AA13" s="126"/>
    </row>
    <row r="14" spans="1:30" x14ac:dyDescent="0.2">
      <c r="C14" s="92" t="s">
        <v>55</v>
      </c>
      <c r="D14" s="59">
        <v>0.12</v>
      </c>
      <c r="E14" s="60">
        <v>-0.03</v>
      </c>
      <c r="F14" s="61">
        <v>0.16500000000000001</v>
      </c>
      <c r="G14" s="76">
        <f>(((1+D14)*(1+E14)*(1+F14))^(1/3))-1</f>
        <v>8.1696009211375431E-2</v>
      </c>
      <c r="H14" s="77">
        <f>(1+G14)/(1+$G$23)-1</f>
        <v>8.0469753128964427E-4</v>
      </c>
      <c r="I14" s="71">
        <v>8.1000000000000003E-2</v>
      </c>
      <c r="J14" s="108">
        <f>(G14-0.03)/I14</f>
        <v>0.63822233594290656</v>
      </c>
      <c r="K14" s="79">
        <f>(G14+(J14*($I$23-I14)))</f>
        <v>7.7866675195717994E-2</v>
      </c>
      <c r="L14" s="77">
        <f>(1+K14)/(1+$G$23)-1</f>
        <v>-2.7382715086724518E-3</v>
      </c>
      <c r="M14" s="75">
        <v>4.1000000000000003E-3</v>
      </c>
      <c r="N14" s="79">
        <f>M14*(12^0.5)</f>
        <v>1.4202816622064794E-2</v>
      </c>
      <c r="O14" s="109">
        <f>H14/N14</f>
        <v>5.6657601988573586E-2</v>
      </c>
      <c r="P14" s="63">
        <f>+(((I14*100)^2-(T14*100)^2)^(1/2))/(I$23*100)</f>
        <v>1.0465605041701549</v>
      </c>
      <c r="Q14" s="75">
        <f>+G14-G$23*P14</f>
        <v>-2.8935736949828456E-3</v>
      </c>
      <c r="R14" s="146">
        <f>(G14-0.03)/P14</f>
        <v>4.9396101807192262E-2</v>
      </c>
      <c r="S14" s="75">
        <v>0.01</v>
      </c>
      <c r="T14" s="79">
        <f>(S14*(4^0.5))</f>
        <v>0.02</v>
      </c>
      <c r="U14" s="109">
        <f>Q14/T14</f>
        <v>-0.14467868474914228</v>
      </c>
      <c r="V14" s="77">
        <f>P14*$I$23</f>
        <v>7.8492037812761609E-2</v>
      </c>
      <c r="W14" s="133">
        <f>+I$23/I14*P14</f>
        <v>0.96903750386125442</v>
      </c>
      <c r="X14" s="134">
        <f>+W14^2</f>
        <v>0.93903368388965069</v>
      </c>
      <c r="Y14" s="133">
        <f>+I14/I$23</f>
        <v>1.08</v>
      </c>
      <c r="Z14" s="135">
        <f>(Y14-P14)*(G$23-0.03)</f>
        <v>1.6996048764610723E-3</v>
      </c>
      <c r="AA14" s="124">
        <f>+Q14-Z14</f>
        <v>-4.5931785714439181E-3</v>
      </c>
      <c r="AC14" s="1" t="s">
        <v>8</v>
      </c>
      <c r="AD14" s="1" t="s">
        <v>8</v>
      </c>
    </row>
    <row r="15" spans="1:30" x14ac:dyDescent="0.2">
      <c r="C15" s="92"/>
      <c r="D15" s="59"/>
      <c r="E15" s="60"/>
      <c r="F15" s="61"/>
      <c r="G15" s="82"/>
      <c r="H15" s="83"/>
      <c r="I15" s="71"/>
      <c r="J15" s="82"/>
      <c r="K15" s="84"/>
      <c r="L15" s="77"/>
      <c r="M15" s="63"/>
      <c r="N15" s="84"/>
      <c r="O15" s="84"/>
      <c r="P15" s="63"/>
      <c r="Q15" s="75"/>
      <c r="R15" s="109"/>
      <c r="S15" s="63"/>
      <c r="T15" s="84"/>
      <c r="U15" s="109"/>
      <c r="V15" s="83"/>
      <c r="W15" s="133"/>
      <c r="X15" s="134"/>
      <c r="Y15" s="127"/>
      <c r="Z15" s="125"/>
      <c r="AA15" s="126"/>
    </row>
    <row r="16" spans="1:30" x14ac:dyDescent="0.2">
      <c r="C16" s="92" t="s">
        <v>56</v>
      </c>
      <c r="D16" s="59">
        <v>0.16</v>
      </c>
      <c r="E16" s="60">
        <v>-2.5000000000000001E-2</v>
      </c>
      <c r="F16" s="61">
        <v>0.155</v>
      </c>
      <c r="G16" s="76">
        <f>(((1+D16)*(1+E16)*(1+F16))^(1/3))-1</f>
        <v>9.3154456739898972E-2</v>
      </c>
      <c r="H16" s="77">
        <f>(1+G16)/(1+$G$23)-1</f>
        <v>1.1406260276559221E-2</v>
      </c>
      <c r="I16" s="71">
        <v>9.1318467464144404E-2</v>
      </c>
      <c r="J16" s="108">
        <f>(G16-0.03)/I16</f>
        <v>0.69158471986727277</v>
      </c>
      <c r="K16" s="79">
        <f>(G16+(J16*($I$23-I16)))</f>
        <v>8.1868853990045454E-2</v>
      </c>
      <c r="L16" s="77">
        <f>(1+K16)/(1+$G$23)-1</f>
        <v>9.646166443892934E-4</v>
      </c>
      <c r="M16" s="75">
        <v>8.3999999999999995E-3</v>
      </c>
      <c r="N16" s="79">
        <f>M16*(12^0.5)</f>
        <v>2.9098453567157134E-2</v>
      </c>
      <c r="O16" s="109">
        <f>H16/N16</f>
        <v>0.39198853816180967</v>
      </c>
      <c r="P16" s="63">
        <f>+(((I16*100)^2-(T16*100)^2)^(1/2))/(I$23*100)</f>
        <v>1.0945572417902847</v>
      </c>
      <c r="Q16" s="75">
        <f>+G16-G$23*P16</f>
        <v>4.6854765125305814E-3</v>
      </c>
      <c r="R16" s="146">
        <f>(G16-0.03)/P16</f>
        <v>5.769863313553341E-2</v>
      </c>
      <c r="S16" s="75">
        <v>0.02</v>
      </c>
      <c r="T16" s="79">
        <f>(S16*(4^0.5))</f>
        <v>0.04</v>
      </c>
      <c r="U16" s="109">
        <f>Q16/T16</f>
        <v>0.11713691281326453</v>
      </c>
      <c r="V16" s="77">
        <f>P16*$I$23</f>
        <v>8.2091793134271354E-2</v>
      </c>
      <c r="W16" s="133">
        <f>+I$23/I16*P16</f>
        <v>0.89896157276735011</v>
      </c>
      <c r="X16" s="134">
        <f>+W16^2</f>
        <v>0.80813190931234768</v>
      </c>
      <c r="Y16" s="133">
        <f>+I16/I$23</f>
        <v>1.2175795661885922</v>
      </c>
      <c r="Z16" s="135">
        <f>(Y16-P16)*(G$23-0.03)</f>
        <v>6.2527659963797803E-3</v>
      </c>
      <c r="AA16" s="124">
        <f>+Q16-Z16</f>
        <v>-1.5672894838491989E-3</v>
      </c>
      <c r="AC16" s="1" t="s">
        <v>8</v>
      </c>
      <c r="AD16" s="1" t="s">
        <v>8</v>
      </c>
    </row>
    <row r="17" spans="3:30" x14ac:dyDescent="0.2">
      <c r="C17" s="92"/>
      <c r="D17" s="59"/>
      <c r="E17" s="60"/>
      <c r="F17" s="61"/>
      <c r="G17" s="76"/>
      <c r="H17" s="77"/>
      <c r="I17" s="71"/>
      <c r="J17" s="78"/>
      <c r="K17" s="79"/>
      <c r="L17" s="77"/>
      <c r="M17" s="75"/>
      <c r="N17" s="79"/>
      <c r="O17" s="85"/>
      <c r="P17" s="63"/>
      <c r="Q17" s="75"/>
      <c r="R17" s="109"/>
      <c r="S17" s="75"/>
      <c r="T17" s="79"/>
      <c r="U17" s="109"/>
      <c r="V17" s="77"/>
      <c r="W17" s="133"/>
      <c r="X17" s="134"/>
      <c r="Y17" s="127"/>
      <c r="Z17" s="125"/>
      <c r="AA17" s="126"/>
    </row>
    <row r="18" spans="3:30" x14ac:dyDescent="0.2">
      <c r="C18" s="92" t="s">
        <v>58</v>
      </c>
      <c r="D18" s="59">
        <v>0.18</v>
      </c>
      <c r="E18" s="60">
        <v>-6.8000000000000005E-2</v>
      </c>
      <c r="F18" s="61">
        <v>0.16500000000000001</v>
      </c>
      <c r="G18" s="76">
        <f>(((1+D18)*(1+E18)*(1+F18))^(1/3))-1</f>
        <v>8.6112007367857624E-2</v>
      </c>
      <c r="H18" s="77">
        <f>(1+G18)/(1+$G$23)-1</f>
        <v>4.8904588372955526E-3</v>
      </c>
      <c r="I18" s="71">
        <v>6.365728552176883E-2</v>
      </c>
      <c r="J18" s="108">
        <f>(G18-0.03)/I18</f>
        <v>0.88147031259554798</v>
      </c>
      <c r="K18" s="79">
        <f>(G18+(J18*($I$23-I18)))</f>
        <v>9.6110273444666106E-2</v>
      </c>
      <c r="L18" s="77">
        <f>(1+K18)/(1+$G$23)-1</f>
        <v>1.4141035313151251E-2</v>
      </c>
      <c r="M18" s="75">
        <v>1.4999999999999999E-2</v>
      </c>
      <c r="N18" s="79">
        <f>M18*(12^0.5)</f>
        <v>5.1961524227066312E-2</v>
      </c>
      <c r="O18" s="109">
        <f>H18/N18</f>
        <v>9.4116924205779065E-2</v>
      </c>
      <c r="P18" s="63">
        <f>+(((I18*100)^2-(T18*100)^2)^(1/2))/(I$23*100)</f>
        <v>0.28354893757515626</v>
      </c>
      <c r="Q18" s="75">
        <f>+G18-G$23*P18</f>
        <v>6.319380410349687E-2</v>
      </c>
      <c r="R18" s="146">
        <f>(G18-0.03)/P18</f>
        <v>0.19789179196971887</v>
      </c>
      <c r="S18" s="75">
        <v>0.03</v>
      </c>
      <c r="T18" s="79">
        <f>(S18*(4^0.5))</f>
        <v>0.06</v>
      </c>
      <c r="U18" s="109">
        <f>Q18/T18</f>
        <v>1.0532300683916145</v>
      </c>
      <c r="V18" s="77">
        <f>P18*$I$23</f>
        <v>2.1266170318136719E-2</v>
      </c>
      <c r="W18" s="133">
        <f>+I$23/I18*P18</f>
        <v>0.33407284246929353</v>
      </c>
      <c r="X18" s="134">
        <f>+W18^2</f>
        <v>0.11160466407551341</v>
      </c>
      <c r="Y18" s="133">
        <f>+I18/I$23</f>
        <v>0.84876380695691778</v>
      </c>
      <c r="Z18" s="135">
        <f>(Y18-P18)*(G$23-0.03)</f>
        <v>2.8727764112764065E-2</v>
      </c>
      <c r="AA18" s="124">
        <f>+Q18-Z18</f>
        <v>3.4466039990732805E-2</v>
      </c>
      <c r="AC18" s="1" t="s">
        <v>8</v>
      </c>
      <c r="AD18" s="1" t="s">
        <v>8</v>
      </c>
    </row>
    <row r="19" spans="3:30" x14ac:dyDescent="0.2">
      <c r="C19" s="92"/>
      <c r="D19" s="59"/>
      <c r="E19" s="60"/>
      <c r="F19" s="61"/>
      <c r="G19" s="76"/>
      <c r="H19" s="77"/>
      <c r="I19" s="71"/>
      <c r="J19" s="78"/>
      <c r="K19" s="79"/>
      <c r="L19" s="77"/>
      <c r="M19" s="75"/>
      <c r="N19" s="79"/>
      <c r="O19" s="85" t="s">
        <v>8</v>
      </c>
      <c r="P19" s="63"/>
      <c r="Q19" s="75"/>
      <c r="R19" s="109"/>
      <c r="S19" s="75"/>
      <c r="T19" s="79" t="s">
        <v>8</v>
      </c>
      <c r="U19" s="109"/>
      <c r="V19" s="77"/>
      <c r="W19" s="133"/>
      <c r="X19" s="134"/>
      <c r="Y19" s="133" t="s">
        <v>8</v>
      </c>
      <c r="Z19" s="125"/>
      <c r="AA19" s="126"/>
    </row>
    <row r="20" spans="3:30" x14ac:dyDescent="0.2">
      <c r="C20" s="92" t="s">
        <v>59</v>
      </c>
      <c r="D20" s="59">
        <v>0.11</v>
      </c>
      <c r="E20" s="60">
        <v>-5.0000000000000001E-3</v>
      </c>
      <c r="F20" s="61">
        <v>0.13</v>
      </c>
      <c r="G20" s="76">
        <f>(((1+D20)*(1+E20)*(1+F20))^(1/3))-1</f>
        <v>7.6650717951195491E-2</v>
      </c>
      <c r="H20" s="77">
        <f>(1+G20)/(1+$G$23)-1</f>
        <v>-3.8632971276562067E-3</v>
      </c>
      <c r="I20" s="71">
        <v>0.04</v>
      </c>
      <c r="J20" s="108">
        <f>(G20-0.03)/I20</f>
        <v>1.1662679487798873</v>
      </c>
      <c r="K20" s="79">
        <f>(G20+(J20*($I$23-I20)))</f>
        <v>0.11747009615849155</v>
      </c>
      <c r="L20" s="77">
        <f>(1+K20)/(1+$G$23)-1</f>
        <v>3.390352933031715E-2</v>
      </c>
      <c r="M20" s="75">
        <v>6.1999999999999998E-3</v>
      </c>
      <c r="N20" s="79">
        <f>M20*(12^0.5)</f>
        <v>2.1477430013854076E-2</v>
      </c>
      <c r="O20" s="109">
        <f>H20/N20</f>
        <v>-0.17987706746869508</v>
      </c>
      <c r="P20" s="63">
        <f>+(((I20*100)^2-(T20*100)^2)^(1/2))/(I$23*100)</f>
        <v>0.38087618285561864</v>
      </c>
      <c r="Q20" s="75">
        <f>+G20-G$23*P20</f>
        <v>4.5865916386120913E-2</v>
      </c>
      <c r="R20" s="146">
        <f>(G20-0.03)/P20</f>
        <v>0.12248263359875065</v>
      </c>
      <c r="S20" s="75">
        <v>1.4E-2</v>
      </c>
      <c r="T20" s="79">
        <f>(S20*(4^0.5))</f>
        <v>2.8000000000000001E-2</v>
      </c>
      <c r="U20" s="109">
        <f>Q20/T20</f>
        <v>1.6380684423614611</v>
      </c>
      <c r="V20" s="77">
        <f>P20*$I$23</f>
        <v>2.8565713714171395E-2</v>
      </c>
      <c r="W20" s="133">
        <f>+I$23/I20*P20</f>
        <v>0.71414284285428498</v>
      </c>
      <c r="X20" s="134">
        <f>+W20^2</f>
        <v>0.51</v>
      </c>
      <c r="Y20" s="133">
        <f>+I20/I$23</f>
        <v>0.53333333333333333</v>
      </c>
      <c r="Z20" s="135">
        <f>(Y20-P20)*(G$23-0.03)</f>
        <v>7.7488284429222225E-3</v>
      </c>
      <c r="AA20" s="124">
        <f>+Q20-Z20</f>
        <v>3.8117087943198694E-2</v>
      </c>
      <c r="AC20" s="1" t="s">
        <v>8</v>
      </c>
      <c r="AD20" s="1" t="s">
        <v>8</v>
      </c>
    </row>
    <row r="21" spans="3:30" x14ac:dyDescent="0.2">
      <c r="C21" s="92"/>
      <c r="D21" s="62"/>
      <c r="E21" s="63"/>
      <c r="F21" s="64"/>
      <c r="G21" s="103"/>
      <c r="H21" s="104"/>
      <c r="I21" s="74"/>
      <c r="J21" s="103"/>
      <c r="K21" s="105"/>
      <c r="L21" s="104"/>
      <c r="M21" s="69"/>
      <c r="N21" s="105"/>
      <c r="O21" s="105"/>
      <c r="P21" s="69"/>
      <c r="Q21" s="69"/>
      <c r="R21" s="105"/>
      <c r="S21" s="69"/>
      <c r="T21" s="105"/>
      <c r="U21" s="105"/>
      <c r="V21" s="104"/>
      <c r="W21" s="128"/>
      <c r="X21" s="129"/>
      <c r="Y21" s="128"/>
      <c r="Z21" s="130"/>
      <c r="AA21" s="129"/>
    </row>
    <row r="22" spans="3:30" x14ac:dyDescent="0.2">
      <c r="C22" s="86"/>
      <c r="D22" s="65"/>
      <c r="E22" s="66"/>
      <c r="F22" s="67"/>
      <c r="G22" s="99"/>
      <c r="H22" s="100"/>
      <c r="I22" s="73"/>
      <c r="J22" s="99"/>
      <c r="K22" s="100"/>
      <c r="P22" s="73"/>
    </row>
    <row r="23" spans="3:30" x14ac:dyDescent="0.2">
      <c r="C23" s="92" t="s">
        <v>7</v>
      </c>
      <c r="D23" s="59">
        <v>0.13</v>
      </c>
      <c r="E23" s="60">
        <v>-4.4999999999999998E-2</v>
      </c>
      <c r="F23" s="61">
        <v>0.17</v>
      </c>
      <c r="G23" s="76">
        <f>(((1+D23)*(1+E23)*(1+F23))^(1/3))-1</f>
        <v>8.0826270979365455E-2</v>
      </c>
      <c r="H23" s="77" t="s">
        <v>60</v>
      </c>
      <c r="I23" s="71">
        <v>7.4999999999999997E-2</v>
      </c>
      <c r="J23" s="108">
        <f>(G23-0.03)/I23</f>
        <v>0.67768361305820612</v>
      </c>
      <c r="K23" s="77">
        <f>(G23+(J23*($I$23-I23)))</f>
        <v>8.0826270979365455E-2</v>
      </c>
      <c r="P23" s="72">
        <v>1</v>
      </c>
    </row>
    <row r="24" spans="3:30" x14ac:dyDescent="0.2">
      <c r="C24" s="95"/>
      <c r="D24" s="68"/>
      <c r="E24" s="69"/>
      <c r="F24" s="70"/>
      <c r="G24" s="106"/>
      <c r="H24" s="107"/>
      <c r="I24" s="74"/>
      <c r="J24" s="106"/>
      <c r="K24" s="107"/>
      <c r="P24" s="74"/>
    </row>
    <row r="25" spans="3:30" x14ac:dyDescent="0.2">
      <c r="R25" t="s">
        <v>8</v>
      </c>
    </row>
    <row r="27" spans="3:30" x14ac:dyDescent="0.2">
      <c r="R27" t="s">
        <v>8</v>
      </c>
    </row>
    <row r="29" spans="3:30" x14ac:dyDescent="0.2">
      <c r="R29" t="s">
        <v>57</v>
      </c>
    </row>
    <row r="31" spans="3:30" x14ac:dyDescent="0.2">
      <c r="R31" t="s">
        <v>8</v>
      </c>
    </row>
    <row r="33" spans="18:18" x14ac:dyDescent="0.2">
      <c r="R33" t="s">
        <v>8</v>
      </c>
    </row>
  </sheetData>
  <phoneticPr fontId="0" type="noConversion"/>
  <pageMargins left="0.75" right="0.75" top="1" bottom="1" header="0.5" footer="0.5"/>
  <pageSetup paperSize="9" scale="69" orientation="landscape" horizont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19" ma:contentTypeDescription="Create a new document." ma:contentTypeScope="" ma:versionID="c8935e76804679fda03de7dd508f1f86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1aeee73f9b8043b923c38e22d8cc28df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cf4e6-513c-4614-9aca-848ed9a158d1" xsi:nil="true"/>
    <lcf76f155ced4ddcb4097134ff3c332f xmlns="6879fb4f-daef-4365-8484-7d2a8b2755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7AA7FC-26E2-494B-B00F-51E1A20417AC}"/>
</file>

<file path=customXml/itemProps2.xml><?xml version="1.0" encoding="utf-8"?>
<ds:datastoreItem xmlns:ds="http://schemas.openxmlformats.org/officeDocument/2006/customXml" ds:itemID="{334F30B5-DF49-4E55-BFC9-F944B609DF00}"/>
</file>

<file path=customXml/itemProps3.xml><?xml version="1.0" encoding="utf-8"?>
<ds:datastoreItem xmlns:ds="http://schemas.openxmlformats.org/officeDocument/2006/customXml" ds:itemID="{84985619-6FCB-4A13-BA56-BD8FF2F8B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Calculation Examples</vt:lpstr>
      <vt:lpstr>Attribution</vt:lpstr>
      <vt:lpstr>Performance Evaulation</vt:lpstr>
      <vt:lpstr>Off-benchmark</vt:lpstr>
      <vt:lpstr>Security Level</vt:lpstr>
      <vt:lpstr>Performance Evaluation Answers</vt:lpstr>
      <vt:lpstr>'Performance Evaluation Answers'!Print_Area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R Bacon</dc:creator>
  <cp:lastModifiedBy>Carl</cp:lastModifiedBy>
  <cp:lastPrinted>2007-10-04T17:39:36Z</cp:lastPrinted>
  <dcterms:created xsi:type="dcterms:W3CDTF">1998-06-21T10:44:35Z</dcterms:created>
  <dcterms:modified xsi:type="dcterms:W3CDTF">2023-09-12T14:38:30Z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0x01010045ED95FC8666AB4EB23767893E8C1A28</vt:lpwstr>
  </property>
</Properties>
</file>